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19320" windowHeight="6945" tabRatio="879"/>
  </bookViews>
  <sheets>
    <sheet name="Фабричная дом № 2" sheetId="4" r:id="rId1"/>
    <sheet name="ремонт Фабричная 2" sheetId="3" r:id="rId2"/>
    <sheet name="статьи Фаб 2" sheetId="5" r:id="rId3"/>
    <sheet name="упр Фабр 2" sheetId="1" r:id="rId4"/>
    <sheet name="снятие за недопоставку услуг" sheetId="2" r:id="rId5"/>
    <sheet name="ресурсы дом № 2" sheetId="6" r:id="rId6"/>
  </sheets>
  <calcPr calcId="125725"/>
</workbook>
</file>

<file path=xl/calcChain.xml><?xml version="1.0" encoding="utf-8"?>
<calcChain xmlns="http://schemas.openxmlformats.org/spreadsheetml/2006/main">
  <c r="N43" i="6"/>
  <c r="N39"/>
  <c r="N35"/>
  <c r="N31"/>
  <c r="N27"/>
  <c r="N21"/>
  <c r="N17"/>
  <c r="N13"/>
  <c r="C9"/>
  <c r="B9"/>
  <c r="N9" s="1"/>
  <c r="M5"/>
  <c r="L5"/>
  <c r="K5"/>
  <c r="J5"/>
  <c r="I5"/>
  <c r="H5"/>
  <c r="G5"/>
  <c r="C5"/>
  <c r="B5"/>
  <c r="N5" s="1"/>
  <c r="E16" i="4" l="1"/>
  <c r="E15"/>
  <c r="E14"/>
  <c r="F77" i="3" l="1"/>
  <c r="F43" i="4"/>
  <c r="F42"/>
  <c r="F41"/>
  <c r="F38"/>
  <c r="F154" i="3"/>
  <c r="F152"/>
  <c r="F144"/>
  <c r="F133"/>
  <c r="F131"/>
  <c r="F126"/>
  <c r="F123"/>
  <c r="F121"/>
  <c r="F107"/>
  <c r="F105"/>
  <c r="F91"/>
  <c r="F89"/>
  <c r="F83"/>
  <c r="F79"/>
  <c r="F74"/>
  <c r="F71"/>
  <c r="F49"/>
  <c r="F47"/>
  <c r="F29"/>
  <c r="F25"/>
  <c r="F26" s="1"/>
  <c r="F20"/>
  <c r="F16"/>
  <c r="F9"/>
  <c r="F7"/>
  <c r="T38" i="5"/>
  <c r="F84" i="3" l="1"/>
  <c r="F85" s="1"/>
  <c r="F50"/>
  <c r="F51" s="1"/>
  <c r="F145"/>
  <c r="F127"/>
  <c r="F21"/>
  <c r="F22" s="1"/>
  <c r="F52" s="1"/>
  <c r="F155"/>
  <c r="F86" l="1"/>
  <c r="F156"/>
  <c r="D75" i="4"/>
  <c r="C75"/>
  <c r="B75"/>
  <c r="E74"/>
  <c r="E73"/>
  <c r="E72"/>
  <c r="E71"/>
  <c r="E70"/>
  <c r="G65"/>
  <c r="F65"/>
  <c r="E65"/>
  <c r="G63"/>
  <c r="F63"/>
  <c r="E63"/>
  <c r="G62"/>
  <c r="F62"/>
  <c r="E62"/>
  <c r="D61"/>
  <c r="C61"/>
  <c r="E61" s="1"/>
  <c r="B61"/>
  <c r="G59"/>
  <c r="F59"/>
  <c r="E59"/>
  <c r="G58"/>
  <c r="F58"/>
  <c r="E58"/>
  <c r="D57"/>
  <c r="C57"/>
  <c r="C66" s="1"/>
  <c r="B57"/>
  <c r="B66" s="1"/>
  <c r="F52"/>
  <c r="G52" s="1"/>
  <c r="E11"/>
  <c r="E10"/>
  <c r="E9"/>
  <c r="F157" i="3" l="1"/>
  <c r="F158" s="1"/>
  <c r="F57" i="4"/>
  <c r="G61"/>
  <c r="F61"/>
  <c r="E75"/>
  <c r="E57"/>
  <c r="E66" s="1"/>
  <c r="G57"/>
  <c r="G66" s="1"/>
  <c r="E12" s="1"/>
  <c r="E13" s="1"/>
  <c r="G13" s="1"/>
  <c r="D66"/>
  <c r="F66" s="1"/>
  <c r="N35" i="1" l="1"/>
  <c r="O35" l="1"/>
</calcChain>
</file>

<file path=xl/sharedStrings.xml><?xml version="1.0" encoding="utf-8"?>
<sst xmlns="http://schemas.openxmlformats.org/spreadsheetml/2006/main" count="623" uniqueCount="311">
  <si>
    <t>д. Нифантово,  ул. Фабричная дом № 2</t>
  </si>
  <si>
    <t>площадь дома</t>
  </si>
  <si>
    <t>кв. м.</t>
  </si>
  <si>
    <t>СТАТЬИ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</si>
  <si>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</si>
  <si>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</si>
  <si>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</si>
  <si>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</si>
  <si>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</si>
  <si>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</si>
  <si>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</si>
  <si>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</si>
  <si>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</si>
  <si>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</si>
  <si>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</si>
  <si>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</si>
  <si>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</si>
  <si>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на 1 кв. м. в месяц</t>
  </si>
  <si>
    <t>Управление многоквартирным домом</t>
  </si>
  <si>
    <t>оплата труда+ЕСН</t>
  </si>
  <si>
    <t>оплата труда</t>
  </si>
  <si>
    <t>ЕСН</t>
  </si>
  <si>
    <t>прочее</t>
  </si>
  <si>
    <t>в т. ч. электрики</t>
  </si>
  <si>
    <t>СБ-Сервис</t>
  </si>
  <si>
    <t>ООО Консультантово</t>
  </si>
  <si>
    <t>ОАО Ростелеком</t>
  </si>
  <si>
    <t>ООО Артол</t>
  </si>
  <si>
    <t>ОАО Мобильные телесистемы</t>
  </si>
  <si>
    <t>ООО Домофон</t>
  </si>
  <si>
    <t>Охрана</t>
  </si>
  <si>
    <t>НП СРО ЖКХ "МОУК"</t>
  </si>
  <si>
    <t>ООО Дженерал Ай-Ти (заправка катриджей)</t>
  </si>
  <si>
    <t>ОАО Шексна-Водоканал водосн 3-1</t>
  </si>
  <si>
    <t>Транспортные расходы</t>
  </si>
  <si>
    <t>аренда помещения</t>
  </si>
  <si>
    <t>Редакция газеты Звезда,  авансовый</t>
  </si>
  <si>
    <t>заказные уведомления, конверты по авансовым</t>
  </si>
  <si>
    <t>Канцтовары,сантехника</t>
  </si>
  <si>
    <t>налоги : за выбросы (экология)</t>
  </si>
  <si>
    <t>налоги : НДС (за аренду)</t>
  </si>
  <si>
    <t>Замена ламп освещения в подъездах и подвальных помещениях</t>
  </si>
  <si>
    <t>Обкоска территории</t>
  </si>
  <si>
    <t>Многоквартирный дом по адресу: д. Нифантово, ул. Фабричная, дом 2</t>
  </si>
  <si>
    <t xml:space="preserve">ОТЧЕТ </t>
  </si>
  <si>
    <t xml:space="preserve">управляющей организации ООО "Жилкомсервис" </t>
  </si>
  <si>
    <t>руб.</t>
  </si>
  <si>
    <t>Наименование услуг</t>
  </si>
  <si>
    <t>итого затрат</t>
  </si>
  <si>
    <t>на 1 м2</t>
  </si>
  <si>
    <t>площадь, кв. м.</t>
  </si>
  <si>
    <t>Содержание лестничных клеток</t>
  </si>
  <si>
    <t>Содержание придомовой территории</t>
  </si>
  <si>
    <t>Обслуживание внутридомовых электрических сетей</t>
  </si>
  <si>
    <t>Содержание общедомового инженерного оборудования</t>
  </si>
  <si>
    <t>Содержание конструктивных элементов здания</t>
  </si>
  <si>
    <t>ВДГО</t>
  </si>
  <si>
    <t>дератизация и дезинсекция</t>
  </si>
  <si>
    <t>Сбор и вывоз ТБО</t>
  </si>
  <si>
    <t>Материальные затраты на ремонт</t>
  </si>
  <si>
    <t xml:space="preserve">ИТОГО </t>
  </si>
  <si>
    <t>налог УСНО 1%</t>
  </si>
  <si>
    <t>ИТОГО ЗАТРАТ</t>
  </si>
  <si>
    <t>Услуги по обслуживанию и ремонту общего имущества МКД, в том числе: </t>
  </si>
  <si>
    <t>вид работ</t>
  </si>
  <si>
    <t>объём работ</t>
  </si>
  <si>
    <t>стоимость, руб</t>
  </si>
  <si>
    <t>1 шт</t>
  </si>
  <si>
    <t>Ремонт системы канализации в подвале</t>
  </si>
  <si>
    <t xml:space="preserve">Итого выполнено ремонтов </t>
  </si>
  <si>
    <t>СОБРАНО СРЕДСТВ НА ОПЛАТУ ПРЕДОСТАВЛЕННЫХ КОММУНАЛЬНЫХ УСЛУГ </t>
  </si>
  <si>
    <t>задолженность на 01.01.2015г</t>
  </si>
  <si>
    <t xml:space="preserve">начислено </t>
  </si>
  <si>
    <t xml:space="preserve">собрано </t>
  </si>
  <si>
    <t>долг</t>
  </si>
  <si>
    <t>% сбора</t>
  </si>
  <si>
    <t xml:space="preserve">холодное водоснабжение  </t>
  </si>
  <si>
    <t xml:space="preserve">водоотведение  </t>
  </si>
  <si>
    <t xml:space="preserve">отопление      </t>
  </si>
  <si>
    <t xml:space="preserve"> горячее водоснабжение   </t>
  </si>
  <si>
    <r>
      <rPr>
        <b/>
        <sz val="10"/>
        <color theme="1"/>
        <rFont val="Arial Cyr"/>
        <family val="2"/>
        <charset val="204"/>
      </rPr>
      <t xml:space="preserve">ОАО "Вологодская сбытовая компания" </t>
    </r>
    <r>
      <rPr>
        <sz val="10"/>
        <color theme="1"/>
        <rFont val="Arial Cyr"/>
        <family val="2"/>
        <charset val="204"/>
      </rPr>
      <t>элек-я МОП</t>
    </r>
  </si>
  <si>
    <t>ВСЕГО</t>
  </si>
  <si>
    <t xml:space="preserve">Нежилые помещения </t>
  </si>
  <si>
    <t xml:space="preserve">содержание и ремонт общедомового имущества </t>
  </si>
  <si>
    <t>электроэнергия МОП</t>
  </si>
  <si>
    <t>отопление</t>
  </si>
  <si>
    <t>итого</t>
  </si>
  <si>
    <t>Директор ООО "Жилкомсервис"</t>
  </si>
  <si>
    <t>Т.Н. Александрова</t>
  </si>
  <si>
    <t>д. Нифантово, ул. Фабричная, дом № 2</t>
  </si>
  <si>
    <t xml:space="preserve">                     в т.ч. оплата труда+ЕСН</t>
  </si>
  <si>
    <t xml:space="preserve">                     спецодежда и инвентарь</t>
  </si>
  <si>
    <t xml:space="preserve">                     прочие</t>
  </si>
  <si>
    <t>дератизация и дезинфекция</t>
  </si>
  <si>
    <t xml:space="preserve">                     сторонние организации</t>
  </si>
  <si>
    <t xml:space="preserve">                                          прочее</t>
  </si>
  <si>
    <t>Материалы на текущий ремонт</t>
  </si>
  <si>
    <t>1 кв 15</t>
  </si>
  <si>
    <t>2 кв 15г</t>
  </si>
  <si>
    <t>6 мес 15г</t>
  </si>
  <si>
    <t>3 кв 15</t>
  </si>
  <si>
    <t>9 месяцев 15</t>
  </si>
  <si>
    <t>4 кв 15</t>
  </si>
  <si>
    <t>2015 год</t>
  </si>
  <si>
    <t xml:space="preserve"> ПОДОМОВОЙ УЧЁТ 2015 ГОД</t>
  </si>
  <si>
    <t>расшифровка статьи: управление многоквартирным домом в подомовом учёте 2015 года</t>
  </si>
  <si>
    <t>по представленным услугам/работам по управлению, содержанию и  ремонту общего имущества многоквартирного дома и коммунальным услугам                                                                                            за период с 01.01.2015 по 31.12.2015 </t>
  </si>
  <si>
    <t>Задолженность за содержание и ремонт общедомового имущества  на 01.01.2015г</t>
  </si>
  <si>
    <t xml:space="preserve"> Начислено за содержание и ремонт общедомового имущества  в 2015г</t>
  </si>
  <si>
    <t>Собрано за содержание и ремонт общедомового имущества в 2015г</t>
  </si>
  <si>
    <t xml:space="preserve">  процент сбора в 2015 г</t>
  </si>
  <si>
    <t>Задолженность за содержание и ремонт общедомового имущества    на 01.01.2016г.</t>
  </si>
  <si>
    <t>Израсходовано денежных средств за 2015 год</t>
  </si>
  <si>
    <t>Задолженность за коммунальные услуги (тепло, гор. и хол. вода, стоки) на 01.01.2016г.</t>
  </si>
  <si>
    <t>Факт 2015 год, руб.</t>
  </si>
  <si>
    <t>утвержд. тариф на 2015г.</t>
  </si>
  <si>
    <t>задолженность на 01.01.2016г</t>
  </si>
  <si>
    <t>выставлено счетов в 2015г</t>
  </si>
  <si>
    <t>оплачено в 2015г.</t>
  </si>
  <si>
    <t>ООО НЦ Команда (кассовый аппарат)</t>
  </si>
  <si>
    <t>ОАО Шексна-Теплосеть, Газпром отопл 3-1</t>
  </si>
  <si>
    <t>ЧОУ ВОПФ уч-метод центр, ФГАОУ ВО СПбПУ, АНО Щит</t>
  </si>
  <si>
    <t>компания Тензор (програмное обеспечение)</t>
  </si>
  <si>
    <t>БУ ВО Центр информац технологий</t>
  </si>
  <si>
    <t xml:space="preserve">госпошлина на лицензирование </t>
  </si>
  <si>
    <t>ООО"Жилкомсервис" ремонты</t>
  </si>
  <si>
    <t>за   2015 г.</t>
  </si>
  <si>
    <t xml:space="preserve"> </t>
  </si>
  <si>
    <t>период</t>
  </si>
  <si>
    <t>материал</t>
  </si>
  <si>
    <t>кол</t>
  </si>
  <si>
    <t>ед. изм</t>
  </si>
  <si>
    <t>Сумма</t>
  </si>
  <si>
    <t>март 2015г</t>
  </si>
  <si>
    <t>Проверка общедомового прибора учёта тепла</t>
  </si>
  <si>
    <t>Итого по проверке общедомового прибора учёта тепла</t>
  </si>
  <si>
    <t>х</t>
  </si>
  <si>
    <t>дюбель 8х40 нейлон</t>
  </si>
  <si>
    <t>лен коса 500г</t>
  </si>
  <si>
    <t>муфта FD20</t>
  </si>
  <si>
    <t>муфта пер. 32*25</t>
  </si>
  <si>
    <t>Ниппель 1/2"</t>
  </si>
  <si>
    <t>пена монтажн.</t>
  </si>
  <si>
    <t>труба PN 20 Д25 белая</t>
  </si>
  <si>
    <t>труба PN 25 стеклов.20*2,8 б/з</t>
  </si>
  <si>
    <t>труба PN 25 стеклов.25*3,5 б/з</t>
  </si>
  <si>
    <t>труба PN 25 стеклов.32*5,4 б/з</t>
  </si>
  <si>
    <t>труба ПП 20 стеклов.</t>
  </si>
  <si>
    <t>труба ПП 25 стеклов.</t>
  </si>
  <si>
    <t>угол 20*90</t>
  </si>
  <si>
    <t>лампочка 240/60 Вт</t>
  </si>
  <si>
    <t xml:space="preserve"> итого по ремонту системы канализации в подвале</t>
  </si>
  <si>
    <t>Изоляция водонагревателя и трубопроводов в подвале</t>
  </si>
  <si>
    <t>итого по изоляции водонагревателя и трубопроводов в подвале</t>
  </si>
  <si>
    <t>Ремонт кровли</t>
  </si>
  <si>
    <t xml:space="preserve">итого по ремонту кровли </t>
  </si>
  <si>
    <t>1 квартал 2015г</t>
  </si>
  <si>
    <t>апрель 2015г</t>
  </si>
  <si>
    <t>круг отр 150*1,6*22</t>
  </si>
  <si>
    <t>май 2015г</t>
  </si>
  <si>
    <t>июнь 2015г</t>
  </si>
  <si>
    <t>муфта комб. нар.рез.Д20-1/2</t>
  </si>
  <si>
    <t>саморез гипс/дерево 3,5х35</t>
  </si>
  <si>
    <t>угол 20*45</t>
  </si>
  <si>
    <t>угол 32*45</t>
  </si>
  <si>
    <t>уголок ПП 20х45</t>
  </si>
  <si>
    <t>угольник комб.нар.рез.20-1/2"</t>
  </si>
  <si>
    <t>2 квартал 2015г</t>
  </si>
  <si>
    <t>6 месяцев 2015г</t>
  </si>
  <si>
    <t>июль 2015г</t>
  </si>
  <si>
    <t>август 2015г</t>
  </si>
  <si>
    <t>сентябрь 2015г</t>
  </si>
  <si>
    <t>лампочка 240/75 Вт</t>
  </si>
  <si>
    <t>лампочка 240/95 Вт</t>
  </si>
  <si>
    <t>проволока черная отожженая 1,2*400 (5кг) 1300</t>
  </si>
  <si>
    <t>Ремонт системы отопления</t>
  </si>
  <si>
    <t>термометр б/м ТБ-080-1</t>
  </si>
  <si>
    <t>итого по ремонту системы отопления</t>
  </si>
  <si>
    <t>Промывка системы отопления</t>
  </si>
  <si>
    <t>кран шаров Ду15 вн.вн.</t>
  </si>
  <si>
    <t>кран шаров Ду25 вн/вн</t>
  </si>
  <si>
    <t>бочонок 15 (черн.)</t>
  </si>
  <si>
    <t>муфта д 25</t>
  </si>
  <si>
    <t>муфта Д15</t>
  </si>
  <si>
    <t>3 квартал 2015г</t>
  </si>
  <si>
    <t>9 месяцем 2015г</t>
  </si>
  <si>
    <t>октябрь 2015г</t>
  </si>
  <si>
    <t>бензин Аи-92</t>
  </si>
  <si>
    <t>итого по обкоске территории</t>
  </si>
  <si>
    <t>Ремонт оконных рам в подъездах</t>
  </si>
  <si>
    <t>стекло оконное т=3мм, 1,3х0,8 /шт.</t>
  </si>
  <si>
    <t>итого по ремонту оконных рам в подъездах</t>
  </si>
  <si>
    <t>клипса 25</t>
  </si>
  <si>
    <t>Прямой 20*3/4вн</t>
  </si>
  <si>
    <t>труба PN 25 (25) стеклов.</t>
  </si>
  <si>
    <t>угол комб.25-1/2"нар.</t>
  </si>
  <si>
    <t>круг отр. по метал.150х2,0</t>
  </si>
  <si>
    <t>тройник 32х32х32</t>
  </si>
  <si>
    <t>труба 110-2000 мм</t>
  </si>
  <si>
    <t>итого по ремонту системы канализации в подвале</t>
  </si>
  <si>
    <t>ноябрь 2015г</t>
  </si>
  <si>
    <t>резьба Д15</t>
  </si>
  <si>
    <t>резьба Д25</t>
  </si>
  <si>
    <t>Итого по промывке системы отопления</t>
  </si>
  <si>
    <t>саморез прессшайба 4,2х25</t>
  </si>
  <si>
    <t>сгон д.15</t>
  </si>
  <si>
    <t>тройник комб.25х1/2"нар</t>
  </si>
  <si>
    <t>декабрь 2015г</t>
  </si>
  <si>
    <t>лента фум</t>
  </si>
  <si>
    <t>дюбель нейлон NAT 8</t>
  </si>
  <si>
    <t>Ремонт трубопроводов холодного и горячего водоснабжения</t>
  </si>
  <si>
    <t xml:space="preserve"> итого по ремонту трубопроводов холодного и горячего водоснабжения</t>
  </si>
  <si>
    <t>4 квартал 2015г</t>
  </si>
  <si>
    <t xml:space="preserve"> 2015г</t>
  </si>
  <si>
    <t>ул. Фабричная д. № 2</t>
  </si>
  <si>
    <t>Эрлит проверка теплосчетчика Фабричная 2</t>
  </si>
  <si>
    <t>Итого по замене ламп освещения в подъездах и подвальных помещениях</t>
  </si>
  <si>
    <t>Ремонт системы канализации</t>
  </si>
  <si>
    <t>заглушка *160</t>
  </si>
  <si>
    <t>муфта пер. 110х160</t>
  </si>
  <si>
    <t>муфта х160</t>
  </si>
  <si>
    <t>ревизия 160</t>
  </si>
  <si>
    <t>тройник 160*160*45</t>
  </si>
  <si>
    <t>тройник кан.прямой д.160</t>
  </si>
  <si>
    <t xml:space="preserve"> итого по ремонту системы канализации </t>
  </si>
  <si>
    <t>Ремонт системы водоснабжения в подвале дома</t>
  </si>
  <si>
    <t>переходник 1/2-1/2</t>
  </si>
  <si>
    <t>итого по ремонту водоснабжения в подвале дома</t>
  </si>
  <si>
    <t>Тройник 26*1/2 нар*26</t>
  </si>
  <si>
    <t>герметик ТЕХНОНИКОЛЬ (кг)</t>
  </si>
  <si>
    <t>Прямой 16*1/2" вн</t>
  </si>
  <si>
    <t>угол 32*90</t>
  </si>
  <si>
    <t>уголок МП 16*1/2 нар.рез.</t>
  </si>
  <si>
    <t>угольник FD комб.25х1/2"нар.рез.</t>
  </si>
  <si>
    <t>битум</t>
  </si>
  <si>
    <t>держатель с защелкой 16мм</t>
  </si>
  <si>
    <t>клипса 20</t>
  </si>
  <si>
    <t>кран шаровый 1/2" вн/вн</t>
  </si>
  <si>
    <t>Кран шаровый с фильтр 1/2"</t>
  </si>
  <si>
    <t>круг отр 150*1,6</t>
  </si>
  <si>
    <t>мастика битумная (20л)</t>
  </si>
  <si>
    <t>праймер битумный (л)</t>
  </si>
  <si>
    <t>сентябрь2015г</t>
  </si>
  <si>
    <t xml:space="preserve">Итого по замене ламп освещения в подъездах и подвальных помещениях  </t>
  </si>
  <si>
    <t>манометр МТ-100</t>
  </si>
  <si>
    <t>хомут оцинк. 32-35</t>
  </si>
  <si>
    <t>леска 2,4 мм 15м</t>
  </si>
  <si>
    <t>Ремонт трубопроводов холодного и горячего  водоснабжения вподвале и кв. № 23-35</t>
  </si>
  <si>
    <t>муфта Д32</t>
  </si>
  <si>
    <t>Ниппель 1"</t>
  </si>
  <si>
    <t>Ниппель 1"*3/4</t>
  </si>
  <si>
    <t>итого по ремонту трубопроводов холодного и горячего  водоснабжения в подвале и кв. № 23-35</t>
  </si>
  <si>
    <t>Ремонт трубопроводов холодного и горячего  водоснабжения вподвале и кв. № 23-35, 21-24, 84-100</t>
  </si>
  <si>
    <t>тройник 25*20*25</t>
  </si>
  <si>
    <t>тройник комб.32х1/2"вн.х32</t>
  </si>
  <si>
    <t>труба PN 25 (20) стеклов.</t>
  </si>
  <si>
    <t>труба PN 25 (32) стеклов.</t>
  </si>
  <si>
    <t>угол 16*1/2 нар</t>
  </si>
  <si>
    <t>уголок ПП 20х90</t>
  </si>
  <si>
    <t>труба ПП 32 стеклов.</t>
  </si>
  <si>
    <t>итого по ремонту трубопроводов холодного и горячего  водоснабжения вподвале и кв. № 23-35, 21-24, 84-100</t>
  </si>
  <si>
    <t>Ремонт электрощитка ВРУ</t>
  </si>
  <si>
    <t>шина нул. на DIN-изол.ШНИ-6х9</t>
  </si>
  <si>
    <t>итого по ремонту электросчитка ВРУ</t>
  </si>
  <si>
    <t>труба 110-500 мм</t>
  </si>
  <si>
    <t>Ремонт трубопроводов холодного и горячего  водоснабжения в подвале</t>
  </si>
  <si>
    <t>итого по ремонту трубопроводов холодного и горячего  водоснабжения в подвале</t>
  </si>
  <si>
    <t>Ремонт трубопроводов холодного и горячего  водоснабжения в кв. № 23-35</t>
  </si>
  <si>
    <t>бочата газ.черн.Д25</t>
  </si>
  <si>
    <t>Труба м/п 20 мм</t>
  </si>
  <si>
    <t>итого по ремонту трубопроводов холодного и горячего  водоснабжения в кв. № 23-35</t>
  </si>
  <si>
    <t>Ремонт трубопроводов холодного и горячего  водоснабжения в кв. № 41, 44</t>
  </si>
  <si>
    <t>прямой 20*1/2" вн</t>
  </si>
  <si>
    <t>труба 20</t>
  </si>
  <si>
    <t>круг отр 150*2</t>
  </si>
  <si>
    <t>итого по ремонту трубопроводов холодного и горячего  водоснабжения в кв. № 41, 44</t>
  </si>
  <si>
    <t>39 шт</t>
  </si>
  <si>
    <t>5 шт</t>
  </si>
  <si>
    <t>27 м 33 крана</t>
  </si>
  <si>
    <t>2 м</t>
  </si>
  <si>
    <t xml:space="preserve">2 терм 1маном </t>
  </si>
  <si>
    <t>2 кв. м</t>
  </si>
  <si>
    <t>111 м</t>
  </si>
  <si>
    <t>14 м</t>
  </si>
  <si>
    <t>Общая задолженность населения за содержание и ремонт общедомового имущества  и коммунальные услуги на 01.01.2016г.</t>
  </si>
  <si>
    <t>Общая задолженность за содержание и ремонт общедомового имущества  и коммунальные услуги на 01.01.2016г. с учётом прочих помещений</t>
  </si>
  <si>
    <t>За 2015 год:  собрано за содержание и ремонт общедомового имущества - израсходовано денежных средств (с учётом прочих помещений)</t>
  </si>
  <si>
    <t>За 2011-2015 год: собрано за содержание и ремонт общедомового имущества - израсходовано денежных средств (с учётом прочих помещений)</t>
  </si>
  <si>
    <t xml:space="preserve">30 м 4 загл  </t>
  </si>
  <si>
    <t>62 кв. м</t>
  </si>
  <si>
    <t>4 п.м.</t>
  </si>
  <si>
    <t>Выставлено Гкал в 2011- 2015 году организацией ОАО Шексна-Теплосеть" ООО "Жилкомсервис" (по данным счетов-фактур)</t>
  </si>
  <si>
    <t>2011 год</t>
  </si>
  <si>
    <t>адрес</t>
  </si>
  <si>
    <t>выставлено по счётам ОАО "Шексна-Теплосеть", Гкал</t>
  </si>
  <si>
    <t>итого за 2011г</t>
  </si>
  <si>
    <t>д. Нифантово, ул. Фабричная дом № 2</t>
  </si>
  <si>
    <t>2012 год</t>
  </si>
  <si>
    <t>итого за 2012г</t>
  </si>
  <si>
    <t>2013 год</t>
  </si>
  <si>
    <t>итого за 2013г</t>
  </si>
  <si>
    <t>2014 год</t>
  </si>
  <si>
    <t>итого за 2014г</t>
  </si>
  <si>
    <t>выставлено по счётам ОАО "Шексна-Теплосеть", ООО "Газпром теплоэнерго Вологда, Гкал</t>
  </si>
  <si>
    <t>итого за 2015г</t>
  </si>
  <si>
    <t>Выставлено Гкал в 2011- 2015 году организацией ОАО Шексна-Водоканал" ООО "Жилкомсервис" (по данным счетов-фактур)</t>
  </si>
  <si>
    <t>выставлено по счётам ОАО "Шексна-Водоканал", куб. м.</t>
  </si>
  <si>
    <t>выставлено по счётам ОАО "Шексна-Водоканал", ООО "Шекснинский бройлер" куб. м.</t>
  </si>
  <si>
    <t>Директор ООО "Жилкомсервис"                                                                                Т. Н. Александрова</t>
  </si>
  <si>
    <t>ООО "Шекснинский бройлер",        ОАО "Шексна-Водоканал" всего</t>
  </si>
  <si>
    <t xml:space="preserve">ООО Газпром теплоэнерго Вологда, ОАО "Шексна-Теплосеть"  всего 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</si>
</sst>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%"/>
    <numFmt numFmtId="165" formatCode="0.00;[Red]\-0.00"/>
    <numFmt numFmtId="166" formatCode="#,##0.00;[Red]\-#,##0.00"/>
    <numFmt numFmtId="167" formatCode="0.00_ ;[Red]\-0.00\ "/>
    <numFmt numFmtId="168" formatCode="0.000"/>
    <numFmt numFmtId="169" formatCode="0.0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Cyr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9"/>
      <color theme="1"/>
      <name val="Arial Cyr"/>
      <family val="2"/>
      <charset val="204"/>
    </font>
    <font>
      <b/>
      <sz val="11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theme="0"/>
      <name val="Arial Cyr"/>
      <family val="2"/>
      <charset val="204"/>
    </font>
    <font>
      <sz val="9"/>
      <color theme="0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5" fillId="0" borderId="0"/>
    <xf numFmtId="0" fontId="13" fillId="0" borderId="0"/>
    <xf numFmtId="0" fontId="4" fillId="0" borderId="0"/>
    <xf numFmtId="0" fontId="3" fillId="0" borderId="0"/>
    <xf numFmtId="0" fontId="1" fillId="0" borderId="0"/>
  </cellStyleXfs>
  <cellXfs count="215">
    <xf numFmtId="0" fontId="0" fillId="0" borderId="0" xfId="0"/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10" fillId="0" borderId="6" xfId="0" applyNumberFormat="1" applyFont="1" applyBorder="1"/>
    <xf numFmtId="2" fontId="10" fillId="0" borderId="7" xfId="0" applyNumberFormat="1" applyFont="1" applyBorder="1"/>
    <xf numFmtId="2" fontId="10" fillId="0" borderId="8" xfId="0" applyNumberFormat="1" applyFont="1" applyBorder="1"/>
    <xf numFmtId="2" fontId="10" fillId="0" borderId="9" xfId="0" applyNumberFormat="1" applyFont="1" applyBorder="1"/>
    <xf numFmtId="0" fontId="11" fillId="0" borderId="10" xfId="0" applyFont="1" applyBorder="1"/>
    <xf numFmtId="2" fontId="10" fillId="0" borderId="10" xfId="0" applyNumberFormat="1" applyFont="1" applyBorder="1"/>
    <xf numFmtId="2" fontId="10" fillId="0" borderId="11" xfId="0" applyNumberFormat="1" applyFont="1" applyBorder="1"/>
    <xf numFmtId="2" fontId="10" fillId="0" borderId="12" xfId="0" applyNumberFormat="1" applyFont="1" applyBorder="1"/>
    <xf numFmtId="2" fontId="10" fillId="0" borderId="13" xfId="0" applyNumberFormat="1" applyFont="1" applyBorder="1"/>
    <xf numFmtId="0" fontId="0" fillId="0" borderId="10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2" fontId="0" fillId="0" borderId="13" xfId="0" applyNumberFormat="1" applyBorder="1"/>
    <xf numFmtId="2" fontId="0" fillId="0" borderId="13" xfId="0" applyNumberFormat="1" applyFont="1" applyBorder="1"/>
    <xf numFmtId="0" fontId="10" fillId="0" borderId="10" xfId="0" applyFont="1" applyBorder="1"/>
    <xf numFmtId="2" fontId="10" fillId="0" borderId="14" xfId="0" applyNumberFormat="1" applyFont="1" applyBorder="1"/>
    <xf numFmtId="2" fontId="10" fillId="0" borderId="15" xfId="0" applyNumberFormat="1" applyFont="1" applyBorder="1"/>
    <xf numFmtId="0" fontId="9" fillId="0" borderId="10" xfId="0" applyFont="1" applyFill="1" applyBorder="1" applyAlignment="1"/>
    <xf numFmtId="2" fontId="9" fillId="0" borderId="14" xfId="0" applyNumberFormat="1" applyFont="1" applyBorder="1" applyAlignment="1"/>
    <xf numFmtId="2" fontId="9" fillId="0" borderId="11" xfId="0" applyNumberFormat="1" applyFont="1" applyBorder="1" applyAlignment="1"/>
    <xf numFmtId="2" fontId="9" fillId="0" borderId="15" xfId="0" applyNumberFormat="1" applyFont="1" applyBorder="1" applyAlignment="1"/>
    <xf numFmtId="0" fontId="9" fillId="0" borderId="1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2" fontId="9" fillId="0" borderId="17" xfId="0" applyNumberFormat="1" applyFont="1" applyBorder="1" applyAlignment="1"/>
    <xf numFmtId="2" fontId="9" fillId="0" borderId="18" xfId="0" applyNumberFormat="1" applyFont="1" applyBorder="1" applyAlignment="1"/>
    <xf numFmtId="2" fontId="9" fillId="0" borderId="19" xfId="0" applyNumberFormat="1" applyFont="1" applyBorder="1" applyAlignment="1"/>
    <xf numFmtId="2" fontId="0" fillId="0" borderId="20" xfId="0" applyNumberFormat="1" applyBorder="1"/>
    <xf numFmtId="2" fontId="0" fillId="0" borderId="0" xfId="0" applyNumberFormat="1" applyBorder="1"/>
    <xf numFmtId="2" fontId="0" fillId="0" borderId="0" xfId="0" applyNumberFormat="1" applyFill="1" applyBorder="1"/>
    <xf numFmtId="0" fontId="13" fillId="0" borderId="0" xfId="9"/>
    <xf numFmtId="0" fontId="13" fillId="0" borderId="0" xfId="9" applyAlignment="1">
      <alignment horizontal="center"/>
    </xf>
    <xf numFmtId="0" fontId="16" fillId="0" borderId="0" xfId="9" applyFont="1" applyAlignment="1">
      <alignment horizontal="right"/>
    </xf>
    <xf numFmtId="0" fontId="9" fillId="0" borderId="11" xfId="9" applyFont="1" applyBorder="1"/>
    <xf numFmtId="164" fontId="16" fillId="0" borderId="11" xfId="9" applyNumberFormat="1" applyFont="1" applyBorder="1"/>
    <xf numFmtId="2" fontId="16" fillId="0" borderId="11" xfId="9" applyNumberFormat="1" applyFont="1" applyBorder="1"/>
    <xf numFmtId="2" fontId="16" fillId="0" borderId="11" xfId="9" applyNumberFormat="1" applyFont="1" applyBorder="1" applyAlignment="1"/>
    <xf numFmtId="0" fontId="16" fillId="0" borderId="0" xfId="9" applyFont="1" applyBorder="1" applyAlignment="1"/>
    <xf numFmtId="2" fontId="17" fillId="0" borderId="11" xfId="9" applyNumberFormat="1" applyFont="1" applyBorder="1"/>
    <xf numFmtId="0" fontId="18" fillId="0" borderId="0" xfId="9" applyFont="1"/>
    <xf numFmtId="2" fontId="18" fillId="0" borderId="0" xfId="9" applyNumberFormat="1" applyFont="1"/>
    <xf numFmtId="0" fontId="19" fillId="0" borderId="0" xfId="9" applyFont="1"/>
    <xf numFmtId="2" fontId="16" fillId="0" borderId="11" xfId="9" applyNumberFormat="1" applyFont="1" applyBorder="1" applyAlignment="1">
      <alignment wrapText="1"/>
    </xf>
    <xf numFmtId="0" fontId="16" fillId="0" borderId="0" xfId="9" applyFont="1"/>
    <xf numFmtId="0" fontId="17" fillId="0" borderId="11" xfId="9" applyFont="1" applyBorder="1" applyAlignment="1">
      <alignment horizontal="center" vertical="center" wrapText="1"/>
    </xf>
    <xf numFmtId="0" fontId="17" fillId="0" borderId="11" xfId="9" applyFont="1" applyBorder="1" applyAlignment="1">
      <alignment horizontal="center" vertical="center"/>
    </xf>
    <xf numFmtId="2" fontId="9" fillId="0" borderId="11" xfId="9" applyNumberFormat="1" applyFont="1" applyBorder="1" applyAlignment="1">
      <alignment horizontal="center"/>
    </xf>
    <xf numFmtId="2" fontId="11" fillId="0" borderId="11" xfId="9" applyNumberFormat="1" applyFont="1" applyBorder="1" applyAlignment="1">
      <alignment horizontal="center"/>
    </xf>
    <xf numFmtId="0" fontId="17" fillId="0" borderId="0" xfId="9" applyFont="1" applyBorder="1" applyAlignment="1">
      <alignment wrapText="1"/>
    </xf>
    <xf numFmtId="2" fontId="17" fillId="0" borderId="0" xfId="9" applyNumberFormat="1" applyFont="1" applyBorder="1" applyAlignment="1">
      <alignment horizontal="center"/>
    </xf>
    <xf numFmtId="2" fontId="17" fillId="0" borderId="11" xfId="9" applyNumberFormat="1" applyFont="1" applyBorder="1" applyAlignment="1">
      <alignment horizontal="center" vertical="center" wrapText="1"/>
    </xf>
    <xf numFmtId="0" fontId="4" fillId="0" borderId="0" xfId="10"/>
    <xf numFmtId="2" fontId="11" fillId="0" borderId="11" xfId="9" applyNumberFormat="1" applyFont="1" applyBorder="1"/>
    <xf numFmtId="0" fontId="17" fillId="0" borderId="0" xfId="9" applyFont="1" applyBorder="1"/>
    <xf numFmtId="164" fontId="17" fillId="0" borderId="11" xfId="9" applyNumberFormat="1" applyFont="1" applyBorder="1"/>
    <xf numFmtId="0" fontId="16" fillId="0" borderId="11" xfId="9" applyFont="1" applyBorder="1" applyAlignment="1">
      <alignment horizontal="left"/>
    </xf>
    <xf numFmtId="2" fontId="9" fillId="0" borderId="11" xfId="9" applyNumberFormat="1" applyFont="1" applyBorder="1"/>
    <xf numFmtId="0" fontId="16" fillId="0" borderId="11" xfId="9" applyFont="1" applyBorder="1"/>
    <xf numFmtId="164" fontId="13" fillId="0" borderId="11" xfId="9" applyNumberFormat="1" applyBorder="1"/>
    <xf numFmtId="0" fontId="16" fillId="0" borderId="11" xfId="9" applyFont="1" applyBorder="1" applyAlignment="1">
      <alignment wrapText="1"/>
    </xf>
    <xf numFmtId="0" fontId="19" fillId="0" borderId="11" xfId="9" applyFont="1" applyBorder="1"/>
    <xf numFmtId="2" fontId="19" fillId="0" borderId="11" xfId="9" applyNumberFormat="1" applyFont="1" applyBorder="1"/>
    <xf numFmtId="0" fontId="19" fillId="0" borderId="0" xfId="9" applyFont="1" applyBorder="1"/>
    <xf numFmtId="2" fontId="19" fillId="0" borderId="0" xfId="9" applyNumberFormat="1" applyFont="1" applyBorder="1"/>
    <xf numFmtId="164" fontId="17" fillId="0" borderId="0" xfId="9" applyNumberFormat="1" applyFont="1" applyBorder="1"/>
    <xf numFmtId="0" fontId="19" fillId="0" borderId="11" xfId="9" applyFont="1" applyBorder="1" applyAlignment="1">
      <alignment horizontal="center"/>
    </xf>
    <xf numFmtId="0" fontId="16" fillId="0" borderId="11" xfId="9" applyFont="1" applyBorder="1" applyAlignment="1">
      <alignment horizontal="center" vertical="center" wrapText="1"/>
    </xf>
    <xf numFmtId="0" fontId="16" fillId="0" borderId="25" xfId="9" applyFont="1" applyBorder="1" applyAlignment="1">
      <alignment horizontal="left" wrapText="1"/>
    </xf>
    <xf numFmtId="0" fontId="16" fillId="0" borderId="25" xfId="9" applyFont="1" applyBorder="1" applyAlignment="1">
      <alignment horizontal="left"/>
    </xf>
    <xf numFmtId="2" fontId="18" fillId="0" borderId="11" xfId="9" applyNumberFormat="1" applyFont="1" applyBorder="1"/>
    <xf numFmtId="0" fontId="3" fillId="0" borderId="0" xfId="11"/>
    <xf numFmtId="0" fontId="3" fillId="0" borderId="11" xfId="11" applyBorder="1"/>
    <xf numFmtId="0" fontId="12" fillId="0" borderId="11" xfId="11" applyFont="1" applyBorder="1" applyAlignment="1">
      <alignment horizontal="center"/>
    </xf>
    <xf numFmtId="0" fontId="12" fillId="0" borderId="11" xfId="11" applyFont="1" applyBorder="1" applyAlignment="1">
      <alignment wrapText="1"/>
    </xf>
    <xf numFmtId="2" fontId="12" fillId="0" borderId="11" xfId="11" applyNumberFormat="1" applyFont="1" applyBorder="1"/>
    <xf numFmtId="0" fontId="12" fillId="0" borderId="0" xfId="11" applyFont="1"/>
    <xf numFmtId="0" fontId="3" fillId="0" borderId="11" xfId="11" applyBorder="1" applyAlignment="1">
      <alignment wrapText="1"/>
    </xf>
    <xf numFmtId="2" fontId="3" fillId="0" borderId="11" xfId="11" applyNumberFormat="1" applyBorder="1"/>
    <xf numFmtId="2" fontId="12" fillId="0" borderId="0" xfId="11" applyNumberFormat="1" applyFont="1"/>
    <xf numFmtId="17" fontId="2" fillId="0" borderId="11" xfId="11" applyNumberFormat="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10" fillId="0" borderId="29" xfId="0" applyFont="1" applyBorder="1"/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2" fontId="25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165" fontId="0" fillId="0" borderId="11" xfId="0" applyNumberFormat="1" applyBorder="1" applyAlignment="1">
      <alignment horizontal="right" vertical="top"/>
    </xf>
    <xf numFmtId="0" fontId="0" fillId="0" borderId="0" xfId="0" applyAlignment="1"/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top" wrapText="1"/>
    </xf>
    <xf numFmtId="166" fontId="0" fillId="0" borderId="11" xfId="0" applyNumberFormat="1" applyBorder="1" applyAlignment="1">
      <alignment horizontal="right" vertical="top"/>
    </xf>
    <xf numFmtId="0" fontId="12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wrapText="1"/>
    </xf>
    <xf numFmtId="166" fontId="12" fillId="0" borderId="11" xfId="0" applyNumberFormat="1" applyFont="1" applyBorder="1" applyAlignment="1">
      <alignment horizontal="right"/>
    </xf>
    <xf numFmtId="166" fontId="0" fillId="0" borderId="0" xfId="0" applyNumberFormat="1" applyAlignment="1"/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 vertical="top" wrapText="1"/>
    </xf>
    <xf numFmtId="165" fontId="28" fillId="0" borderId="11" xfId="0" applyNumberFormat="1" applyFont="1" applyBorder="1" applyAlignment="1">
      <alignment horizontal="right" vertical="top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165" fontId="27" fillId="0" borderId="11" xfId="0" applyNumberFormat="1" applyFont="1" applyBorder="1" applyAlignment="1">
      <alignment horizontal="right" vertical="center"/>
    </xf>
    <xf numFmtId="165" fontId="12" fillId="0" borderId="11" xfId="0" applyNumberFormat="1" applyFont="1" applyBorder="1" applyAlignment="1">
      <alignment horizontal="right" vertical="top"/>
    </xf>
    <xf numFmtId="165" fontId="27" fillId="0" borderId="11" xfId="0" applyNumberFormat="1" applyFont="1" applyBorder="1" applyAlignment="1">
      <alignment horizontal="right" vertical="top"/>
    </xf>
    <xf numFmtId="2" fontId="0" fillId="0" borderId="0" xfId="0" applyNumberFormat="1"/>
    <xf numFmtId="0" fontId="12" fillId="0" borderId="31" xfId="0" applyFont="1" applyFill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33" xfId="0" applyFont="1" applyFill="1" applyBorder="1" applyAlignment="1">
      <alignment wrapText="1"/>
    </xf>
    <xf numFmtId="165" fontId="0" fillId="0" borderId="0" xfId="0" applyNumberFormat="1" applyAlignment="1"/>
    <xf numFmtId="0" fontId="0" fillId="0" borderId="12" xfId="0" applyBorder="1" applyAlignment="1">
      <alignment wrapText="1"/>
    </xf>
    <xf numFmtId="0" fontId="28" fillId="0" borderId="12" xfId="0" applyFont="1" applyBorder="1" applyAlignment="1">
      <alignment wrapText="1"/>
    </xf>
    <xf numFmtId="0" fontId="27" fillId="0" borderId="33" xfId="0" applyFont="1" applyFill="1" applyBorder="1" applyAlignment="1">
      <alignment wrapText="1"/>
    </xf>
    <xf numFmtId="166" fontId="28" fillId="0" borderId="11" xfId="0" applyNumberFormat="1" applyFont="1" applyBorder="1" applyAlignment="1">
      <alignment horizontal="right" vertical="top"/>
    </xf>
    <xf numFmtId="0" fontId="2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65" fontId="0" fillId="0" borderId="11" xfId="0" applyNumberFormat="1" applyBorder="1" applyAlignment="1">
      <alignment horizontal="right" vertical="center"/>
    </xf>
    <xf numFmtId="167" fontId="0" fillId="0" borderId="0" xfId="0" applyNumberFormat="1" applyAlignment="1"/>
    <xf numFmtId="2" fontId="0" fillId="0" borderId="11" xfId="0" applyNumberFormat="1" applyBorder="1"/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9" fillId="0" borderId="11" xfId="9" applyNumberFormat="1" applyFont="1" applyBorder="1" applyAlignment="1">
      <alignment wrapText="1"/>
    </xf>
    <xf numFmtId="0" fontId="29" fillId="0" borderId="0" xfId="9" applyFont="1"/>
    <xf numFmtId="2" fontId="29" fillId="0" borderId="0" xfId="9" applyNumberFormat="1" applyFont="1"/>
    <xf numFmtId="2" fontId="30" fillId="0" borderId="0" xfId="9" applyNumberFormat="1" applyFont="1"/>
    <xf numFmtId="0" fontId="32" fillId="0" borderId="0" xfId="12" applyFont="1"/>
    <xf numFmtId="0" fontId="33" fillId="0" borderId="11" xfId="12" applyFont="1" applyBorder="1" applyAlignment="1">
      <alignment horizontal="center" vertical="center" wrapText="1"/>
    </xf>
    <xf numFmtId="0" fontId="33" fillId="0" borderId="11" xfId="12" applyFont="1" applyBorder="1" applyAlignment="1">
      <alignment horizontal="center" vertical="center"/>
    </xf>
    <xf numFmtId="168" fontId="33" fillId="0" borderId="11" xfId="12" applyNumberFormat="1" applyFont="1" applyBorder="1" applyAlignment="1">
      <alignment horizontal="center" vertical="center"/>
    </xf>
    <xf numFmtId="168" fontId="34" fillId="0" borderId="11" xfId="12" applyNumberFormat="1" applyFont="1" applyBorder="1" applyAlignment="1">
      <alignment horizontal="center"/>
    </xf>
    <xf numFmtId="168" fontId="35" fillId="0" borderId="11" xfId="12" applyNumberFormat="1" applyFont="1" applyBorder="1" applyAlignment="1">
      <alignment horizontal="center" vertical="center"/>
    </xf>
    <xf numFmtId="169" fontId="32" fillId="0" borderId="0" xfId="12" applyNumberFormat="1" applyFont="1"/>
    <xf numFmtId="169" fontId="33" fillId="0" borderId="11" xfId="12" applyNumberFormat="1" applyFont="1" applyBorder="1" applyAlignment="1">
      <alignment horizontal="center" vertical="center"/>
    </xf>
    <xf numFmtId="169" fontId="34" fillId="0" borderId="11" xfId="12" applyNumberFormat="1" applyFont="1" applyBorder="1" applyAlignment="1">
      <alignment horizontal="center"/>
    </xf>
    <xf numFmtId="0" fontId="33" fillId="0" borderId="0" xfId="12" applyFont="1" applyBorder="1" applyAlignment="1">
      <alignment horizontal="center" vertical="center"/>
    </xf>
    <xf numFmtId="169" fontId="33" fillId="0" borderId="0" xfId="12" applyNumberFormat="1" applyFont="1" applyBorder="1" applyAlignment="1">
      <alignment horizontal="center" vertical="center"/>
    </xf>
    <xf numFmtId="169" fontId="34" fillId="0" borderId="0" xfId="12" applyNumberFormat="1" applyFont="1" applyBorder="1" applyAlignment="1">
      <alignment horizontal="center"/>
    </xf>
    <xf numFmtId="0" fontId="16" fillId="0" borderId="11" xfId="9" applyFont="1" applyBorder="1" applyAlignment="1">
      <alignment horizontal="left" wrapText="1"/>
    </xf>
    <xf numFmtId="0" fontId="14" fillId="0" borderId="0" xfId="9" applyFont="1" applyAlignment="1">
      <alignment horizontal="center" wrapText="1"/>
    </xf>
    <xf numFmtId="0" fontId="15" fillId="0" borderId="0" xfId="10" applyFont="1" applyAlignment="1">
      <alignment horizontal="center" vertical="center" wrapText="1"/>
    </xf>
    <xf numFmtId="0" fontId="16" fillId="0" borderId="25" xfId="9" applyFont="1" applyBorder="1" applyAlignment="1">
      <alignment horizontal="center"/>
    </xf>
    <xf numFmtId="0" fontId="16" fillId="0" borderId="12" xfId="9" applyFont="1" applyBorder="1" applyAlignment="1">
      <alignment horizontal="center"/>
    </xf>
    <xf numFmtId="2" fontId="16" fillId="0" borderId="25" xfId="9" applyNumberFormat="1" applyFont="1" applyBorder="1" applyAlignment="1">
      <alignment horizontal="center"/>
    </xf>
    <xf numFmtId="2" fontId="16" fillId="0" borderId="26" xfId="9" applyNumberFormat="1" applyFont="1" applyBorder="1" applyAlignment="1">
      <alignment horizontal="center"/>
    </xf>
    <xf numFmtId="2" fontId="16" fillId="0" borderId="12" xfId="9" applyNumberFormat="1" applyFont="1" applyBorder="1" applyAlignment="1">
      <alignment horizontal="center"/>
    </xf>
    <xf numFmtId="0" fontId="17" fillId="0" borderId="11" xfId="9" applyFont="1" applyBorder="1" applyAlignment="1">
      <alignment horizontal="left" wrapText="1"/>
    </xf>
    <xf numFmtId="0" fontId="17" fillId="0" borderId="27" xfId="9" applyFont="1" applyBorder="1" applyAlignment="1">
      <alignment horizontal="center" vertical="center"/>
    </xf>
    <xf numFmtId="0" fontId="17" fillId="0" borderId="22" xfId="9" applyFont="1" applyBorder="1" applyAlignment="1">
      <alignment horizontal="center" vertical="center"/>
    </xf>
    <xf numFmtId="0" fontId="17" fillId="0" borderId="28" xfId="9" applyFont="1" applyBorder="1" applyAlignment="1">
      <alignment horizontal="center" vertical="center"/>
    </xf>
    <xf numFmtId="0" fontId="17" fillId="0" borderId="23" xfId="9" applyFont="1" applyBorder="1" applyAlignment="1">
      <alignment horizontal="center" vertical="center"/>
    </xf>
    <xf numFmtId="0" fontId="17" fillId="0" borderId="11" xfId="9" applyFont="1" applyBorder="1" applyAlignment="1">
      <alignment horizontal="center" vertical="center" wrapText="1"/>
    </xf>
    <xf numFmtId="0" fontId="17" fillId="0" borderId="11" xfId="9" applyFont="1" applyBorder="1" applyAlignment="1">
      <alignment horizontal="center" vertical="center"/>
    </xf>
    <xf numFmtId="0" fontId="16" fillId="0" borderId="25" xfId="9" applyFont="1" applyBorder="1" applyAlignment="1">
      <alignment wrapText="1"/>
    </xf>
    <xf numFmtId="0" fontId="16" fillId="0" borderId="12" xfId="9" applyFont="1" applyBorder="1" applyAlignment="1">
      <alignment wrapText="1"/>
    </xf>
    <xf numFmtId="0" fontId="9" fillId="0" borderId="25" xfId="10" applyFont="1" applyBorder="1" applyAlignment="1">
      <alignment horizontal="left" vertical="top" wrapText="1"/>
    </xf>
    <xf numFmtId="0" fontId="9" fillId="0" borderId="26" xfId="10" applyFont="1" applyBorder="1" applyAlignment="1">
      <alignment horizontal="left" vertical="top" wrapText="1"/>
    </xf>
    <xf numFmtId="0" fontId="9" fillId="0" borderId="12" xfId="10" applyFont="1" applyBorder="1" applyAlignment="1">
      <alignment horizontal="left" vertical="top" wrapText="1"/>
    </xf>
    <xf numFmtId="0" fontId="17" fillId="0" borderId="25" xfId="9" applyFont="1" applyBorder="1" applyAlignment="1">
      <alignment wrapText="1"/>
    </xf>
    <xf numFmtId="0" fontId="17" fillId="0" borderId="12" xfId="9" applyFont="1" applyBorder="1" applyAlignment="1">
      <alignment wrapText="1"/>
    </xf>
    <xf numFmtId="0" fontId="20" fillId="0" borderId="0" xfId="10" applyFont="1" applyBorder="1" applyAlignment="1">
      <alignment horizontal="left" vertical="center"/>
    </xf>
    <xf numFmtId="2" fontId="9" fillId="0" borderId="25" xfId="9" applyNumberFormat="1" applyFont="1" applyBorder="1" applyAlignment="1">
      <alignment horizontal="left" wrapText="1"/>
    </xf>
    <xf numFmtId="2" fontId="9" fillId="0" borderId="26" xfId="9" applyNumberFormat="1" applyFont="1" applyBorder="1" applyAlignment="1">
      <alignment horizontal="left" wrapText="1"/>
    </xf>
    <xf numFmtId="2" fontId="9" fillId="0" borderId="12" xfId="9" applyNumberFormat="1" applyFont="1" applyBorder="1" applyAlignment="1">
      <alignment horizontal="left" wrapText="1"/>
    </xf>
    <xf numFmtId="0" fontId="19" fillId="0" borderId="11" xfId="9" applyFont="1" applyBorder="1" applyAlignment="1">
      <alignment horizontal="center"/>
    </xf>
    <xf numFmtId="0" fontId="19" fillId="0" borderId="11" xfId="9" applyFont="1" applyBorder="1" applyAlignment="1">
      <alignment horizontal="center" vertical="center"/>
    </xf>
    <xf numFmtId="2" fontId="17" fillId="0" borderId="25" xfId="9" applyNumberFormat="1" applyFont="1" applyBorder="1" applyAlignment="1">
      <alignment horizontal="left" wrapText="1"/>
    </xf>
    <xf numFmtId="2" fontId="17" fillId="0" borderId="26" xfId="9" applyNumberFormat="1" applyFont="1" applyBorder="1" applyAlignment="1">
      <alignment horizontal="left" wrapText="1"/>
    </xf>
    <xf numFmtId="2" fontId="17" fillId="0" borderId="12" xfId="9" applyNumberFormat="1" applyFont="1" applyBorder="1" applyAlignment="1">
      <alignment horizontal="left" wrapText="1"/>
    </xf>
    <xf numFmtId="0" fontId="19" fillId="0" borderId="0" xfId="9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28" fillId="0" borderId="3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0" xfId="11" applyFont="1" applyBorder="1" applyAlignment="1">
      <alignment horizontal="center"/>
    </xf>
    <xf numFmtId="0" fontId="21" fillId="0" borderId="24" xfId="1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32" fillId="0" borderId="0" xfId="12" applyFont="1" applyAlignment="1">
      <alignment horizontal="center"/>
    </xf>
    <xf numFmtId="0" fontId="31" fillId="0" borderId="0" xfId="12" applyFont="1" applyBorder="1" applyAlignment="1">
      <alignment horizontal="center"/>
    </xf>
    <xf numFmtId="0" fontId="33" fillId="0" borderId="11" xfId="12" applyFont="1" applyBorder="1" applyAlignment="1">
      <alignment horizontal="center" vertical="center"/>
    </xf>
    <xf numFmtId="0" fontId="34" fillId="0" borderId="11" xfId="12" applyFont="1" applyBorder="1" applyAlignment="1">
      <alignment horizontal="center" vertical="center" wrapText="1"/>
    </xf>
    <xf numFmtId="0" fontId="32" fillId="0" borderId="11" xfId="12" applyFont="1" applyBorder="1" applyAlignment="1">
      <alignment horizontal="center" wrapText="1"/>
    </xf>
    <xf numFmtId="0" fontId="32" fillId="0" borderId="11" xfId="12" applyFont="1" applyBorder="1" applyAlignment="1">
      <alignment horizontal="center" vertical="center" wrapText="1"/>
    </xf>
    <xf numFmtId="0" fontId="31" fillId="0" borderId="0" xfId="12" applyFont="1" applyAlignment="1">
      <alignment horizontal="center" wrapText="1"/>
    </xf>
    <xf numFmtId="0" fontId="31" fillId="0" borderId="0" xfId="12" applyFont="1" applyBorder="1" applyAlignment="1">
      <alignment horizontal="center" wrapText="1"/>
    </xf>
    <xf numFmtId="0" fontId="36" fillId="0" borderId="11" xfId="9" applyFont="1" applyBorder="1" applyAlignment="1">
      <alignment horizontal="center" wrapText="1"/>
    </xf>
    <xf numFmtId="0" fontId="36" fillId="0" borderId="11" xfId="9" applyFont="1" applyBorder="1" applyAlignment="1">
      <alignment wrapText="1"/>
    </xf>
  </cellXfs>
  <cellStyles count="13">
    <cellStyle name="Обычный" xfId="0" builtinId="0"/>
    <cellStyle name="Обычный 10" xfId="12"/>
    <cellStyle name="Обычный 2" xfId="1"/>
    <cellStyle name="Обычный 2 2" xfId="2"/>
    <cellStyle name="Обычный 2 3" xfId="9"/>
    <cellStyle name="Обычный 3" xfId="3"/>
    <cellStyle name="Обычный 4" xfId="4"/>
    <cellStyle name="Обычный 5" xfId="5"/>
    <cellStyle name="Обычный 6" xfId="6"/>
    <cellStyle name="Обычный 7" xfId="8"/>
    <cellStyle name="Обычный 8" xfId="10"/>
    <cellStyle name="Обычный 9" xfId="11"/>
    <cellStyle name="Финансов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292608</xdr:colOff>
      <xdr:row>66</xdr:row>
      <xdr:rowOff>5334</xdr:rowOff>
    </xdr:to>
    <xdr:pic>
      <xdr:nvPicPr>
        <xdr:cNvPr id="2" name="Рисунок 1" descr="Снятие за недопоставку Фабричная д.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07808" cy="10692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workbookViewId="0">
      <selection activeCell="A57" sqref="A57:A65"/>
    </sheetView>
  </sheetViews>
  <sheetFormatPr defaultRowHeight="14.25"/>
  <cols>
    <col min="1" max="1" width="30.28515625" style="38" customWidth="1"/>
    <col min="2" max="2" width="15.28515625" style="38" customWidth="1"/>
    <col min="3" max="3" width="13.42578125" style="38" customWidth="1"/>
    <col min="4" max="4" width="12.85546875" style="38" customWidth="1"/>
    <col min="5" max="5" width="13.85546875" style="38" customWidth="1"/>
    <col min="6" max="6" width="11.28515625" style="38" customWidth="1"/>
    <col min="7" max="7" width="15.28515625" style="38" customWidth="1"/>
    <col min="8" max="256" width="9.140625" style="38"/>
    <col min="257" max="257" width="34" style="38" customWidth="1"/>
    <col min="258" max="258" width="14.42578125" style="38" customWidth="1"/>
    <col min="259" max="259" width="12.7109375" style="38" customWidth="1"/>
    <col min="260" max="260" width="12.28515625" style="38" customWidth="1"/>
    <col min="261" max="261" width="11.42578125" style="38" customWidth="1"/>
    <col min="262" max="262" width="9.7109375" style="38" customWidth="1"/>
    <col min="263" max="263" width="15" style="38" customWidth="1"/>
    <col min="264" max="512" width="9.140625" style="38"/>
    <col min="513" max="513" width="34" style="38" customWidth="1"/>
    <col min="514" max="514" width="14.42578125" style="38" customWidth="1"/>
    <col min="515" max="515" width="12.7109375" style="38" customWidth="1"/>
    <col min="516" max="516" width="12.28515625" style="38" customWidth="1"/>
    <col min="517" max="517" width="11.42578125" style="38" customWidth="1"/>
    <col min="518" max="518" width="9.7109375" style="38" customWidth="1"/>
    <col min="519" max="519" width="15" style="38" customWidth="1"/>
    <col min="520" max="768" width="9.140625" style="38"/>
    <col min="769" max="769" width="34" style="38" customWidth="1"/>
    <col min="770" max="770" width="14.42578125" style="38" customWidth="1"/>
    <col min="771" max="771" width="12.7109375" style="38" customWidth="1"/>
    <col min="772" max="772" width="12.28515625" style="38" customWidth="1"/>
    <col min="773" max="773" width="11.42578125" style="38" customWidth="1"/>
    <col min="774" max="774" width="9.7109375" style="38" customWidth="1"/>
    <col min="775" max="775" width="15" style="38" customWidth="1"/>
    <col min="776" max="1024" width="9.140625" style="38"/>
    <col min="1025" max="1025" width="34" style="38" customWidth="1"/>
    <col min="1026" max="1026" width="14.42578125" style="38" customWidth="1"/>
    <col min="1027" max="1027" width="12.7109375" style="38" customWidth="1"/>
    <col min="1028" max="1028" width="12.28515625" style="38" customWidth="1"/>
    <col min="1029" max="1029" width="11.42578125" style="38" customWidth="1"/>
    <col min="1030" max="1030" width="9.7109375" style="38" customWidth="1"/>
    <col min="1031" max="1031" width="15" style="38" customWidth="1"/>
    <col min="1032" max="1280" width="9.140625" style="38"/>
    <col min="1281" max="1281" width="34" style="38" customWidth="1"/>
    <col min="1282" max="1282" width="14.42578125" style="38" customWidth="1"/>
    <col min="1283" max="1283" width="12.7109375" style="38" customWidth="1"/>
    <col min="1284" max="1284" width="12.28515625" style="38" customWidth="1"/>
    <col min="1285" max="1285" width="11.42578125" style="38" customWidth="1"/>
    <col min="1286" max="1286" width="9.7109375" style="38" customWidth="1"/>
    <col min="1287" max="1287" width="15" style="38" customWidth="1"/>
    <col min="1288" max="1536" width="9.140625" style="38"/>
    <col min="1537" max="1537" width="34" style="38" customWidth="1"/>
    <col min="1538" max="1538" width="14.42578125" style="38" customWidth="1"/>
    <col min="1539" max="1539" width="12.7109375" style="38" customWidth="1"/>
    <col min="1540" max="1540" width="12.28515625" style="38" customWidth="1"/>
    <col min="1541" max="1541" width="11.42578125" style="38" customWidth="1"/>
    <col min="1542" max="1542" width="9.7109375" style="38" customWidth="1"/>
    <col min="1543" max="1543" width="15" style="38" customWidth="1"/>
    <col min="1544" max="1792" width="9.140625" style="38"/>
    <col min="1793" max="1793" width="34" style="38" customWidth="1"/>
    <col min="1794" max="1794" width="14.42578125" style="38" customWidth="1"/>
    <col min="1795" max="1795" width="12.7109375" style="38" customWidth="1"/>
    <col min="1796" max="1796" width="12.28515625" style="38" customWidth="1"/>
    <col min="1797" max="1797" width="11.42578125" style="38" customWidth="1"/>
    <col min="1798" max="1798" width="9.7109375" style="38" customWidth="1"/>
    <col min="1799" max="1799" width="15" style="38" customWidth="1"/>
    <col min="1800" max="2048" width="9.140625" style="38"/>
    <col min="2049" max="2049" width="34" style="38" customWidth="1"/>
    <col min="2050" max="2050" width="14.42578125" style="38" customWidth="1"/>
    <col min="2051" max="2051" width="12.7109375" style="38" customWidth="1"/>
    <col min="2052" max="2052" width="12.28515625" style="38" customWidth="1"/>
    <col min="2053" max="2053" width="11.42578125" style="38" customWidth="1"/>
    <col min="2054" max="2054" width="9.7109375" style="38" customWidth="1"/>
    <col min="2055" max="2055" width="15" style="38" customWidth="1"/>
    <col min="2056" max="2304" width="9.140625" style="38"/>
    <col min="2305" max="2305" width="34" style="38" customWidth="1"/>
    <col min="2306" max="2306" width="14.42578125" style="38" customWidth="1"/>
    <col min="2307" max="2307" width="12.7109375" style="38" customWidth="1"/>
    <col min="2308" max="2308" width="12.28515625" style="38" customWidth="1"/>
    <col min="2309" max="2309" width="11.42578125" style="38" customWidth="1"/>
    <col min="2310" max="2310" width="9.7109375" style="38" customWidth="1"/>
    <col min="2311" max="2311" width="15" style="38" customWidth="1"/>
    <col min="2312" max="2560" width="9.140625" style="38"/>
    <col min="2561" max="2561" width="34" style="38" customWidth="1"/>
    <col min="2562" max="2562" width="14.42578125" style="38" customWidth="1"/>
    <col min="2563" max="2563" width="12.7109375" style="38" customWidth="1"/>
    <col min="2564" max="2564" width="12.28515625" style="38" customWidth="1"/>
    <col min="2565" max="2565" width="11.42578125" style="38" customWidth="1"/>
    <col min="2566" max="2566" width="9.7109375" style="38" customWidth="1"/>
    <col min="2567" max="2567" width="15" style="38" customWidth="1"/>
    <col min="2568" max="2816" width="9.140625" style="38"/>
    <col min="2817" max="2817" width="34" style="38" customWidth="1"/>
    <col min="2818" max="2818" width="14.42578125" style="38" customWidth="1"/>
    <col min="2819" max="2819" width="12.7109375" style="38" customWidth="1"/>
    <col min="2820" max="2820" width="12.28515625" style="38" customWidth="1"/>
    <col min="2821" max="2821" width="11.42578125" style="38" customWidth="1"/>
    <col min="2822" max="2822" width="9.7109375" style="38" customWidth="1"/>
    <col min="2823" max="2823" width="15" style="38" customWidth="1"/>
    <col min="2824" max="3072" width="9.140625" style="38"/>
    <col min="3073" max="3073" width="34" style="38" customWidth="1"/>
    <col min="3074" max="3074" width="14.42578125" style="38" customWidth="1"/>
    <col min="3075" max="3075" width="12.7109375" style="38" customWidth="1"/>
    <col min="3076" max="3076" width="12.28515625" style="38" customWidth="1"/>
    <col min="3077" max="3077" width="11.42578125" style="38" customWidth="1"/>
    <col min="3078" max="3078" width="9.7109375" style="38" customWidth="1"/>
    <col min="3079" max="3079" width="15" style="38" customWidth="1"/>
    <col min="3080" max="3328" width="9.140625" style="38"/>
    <col min="3329" max="3329" width="34" style="38" customWidth="1"/>
    <col min="3330" max="3330" width="14.42578125" style="38" customWidth="1"/>
    <col min="3331" max="3331" width="12.7109375" style="38" customWidth="1"/>
    <col min="3332" max="3332" width="12.28515625" style="38" customWidth="1"/>
    <col min="3333" max="3333" width="11.42578125" style="38" customWidth="1"/>
    <col min="3334" max="3334" width="9.7109375" style="38" customWidth="1"/>
    <col min="3335" max="3335" width="15" style="38" customWidth="1"/>
    <col min="3336" max="3584" width="9.140625" style="38"/>
    <col min="3585" max="3585" width="34" style="38" customWidth="1"/>
    <col min="3586" max="3586" width="14.42578125" style="38" customWidth="1"/>
    <col min="3587" max="3587" width="12.7109375" style="38" customWidth="1"/>
    <col min="3588" max="3588" width="12.28515625" style="38" customWidth="1"/>
    <col min="3589" max="3589" width="11.42578125" style="38" customWidth="1"/>
    <col min="3590" max="3590" width="9.7109375" style="38" customWidth="1"/>
    <col min="3591" max="3591" width="15" style="38" customWidth="1"/>
    <col min="3592" max="3840" width="9.140625" style="38"/>
    <col min="3841" max="3841" width="34" style="38" customWidth="1"/>
    <col min="3842" max="3842" width="14.42578125" style="38" customWidth="1"/>
    <col min="3843" max="3843" width="12.7109375" style="38" customWidth="1"/>
    <col min="3844" max="3844" width="12.28515625" style="38" customWidth="1"/>
    <col min="3845" max="3845" width="11.42578125" style="38" customWidth="1"/>
    <col min="3846" max="3846" width="9.7109375" style="38" customWidth="1"/>
    <col min="3847" max="3847" width="15" style="38" customWidth="1"/>
    <col min="3848" max="4096" width="9.140625" style="38"/>
    <col min="4097" max="4097" width="34" style="38" customWidth="1"/>
    <col min="4098" max="4098" width="14.42578125" style="38" customWidth="1"/>
    <col min="4099" max="4099" width="12.7109375" style="38" customWidth="1"/>
    <col min="4100" max="4100" width="12.28515625" style="38" customWidth="1"/>
    <col min="4101" max="4101" width="11.42578125" style="38" customWidth="1"/>
    <col min="4102" max="4102" width="9.7109375" style="38" customWidth="1"/>
    <col min="4103" max="4103" width="15" style="38" customWidth="1"/>
    <col min="4104" max="4352" width="9.140625" style="38"/>
    <col min="4353" max="4353" width="34" style="38" customWidth="1"/>
    <col min="4354" max="4354" width="14.42578125" style="38" customWidth="1"/>
    <col min="4355" max="4355" width="12.7109375" style="38" customWidth="1"/>
    <col min="4356" max="4356" width="12.28515625" style="38" customWidth="1"/>
    <col min="4357" max="4357" width="11.42578125" style="38" customWidth="1"/>
    <col min="4358" max="4358" width="9.7109375" style="38" customWidth="1"/>
    <col min="4359" max="4359" width="15" style="38" customWidth="1"/>
    <col min="4360" max="4608" width="9.140625" style="38"/>
    <col min="4609" max="4609" width="34" style="38" customWidth="1"/>
    <col min="4610" max="4610" width="14.42578125" style="38" customWidth="1"/>
    <col min="4611" max="4611" width="12.7109375" style="38" customWidth="1"/>
    <col min="4612" max="4612" width="12.28515625" style="38" customWidth="1"/>
    <col min="4613" max="4613" width="11.42578125" style="38" customWidth="1"/>
    <col min="4614" max="4614" width="9.7109375" style="38" customWidth="1"/>
    <col min="4615" max="4615" width="15" style="38" customWidth="1"/>
    <col min="4616" max="4864" width="9.140625" style="38"/>
    <col min="4865" max="4865" width="34" style="38" customWidth="1"/>
    <col min="4866" max="4866" width="14.42578125" style="38" customWidth="1"/>
    <col min="4867" max="4867" width="12.7109375" style="38" customWidth="1"/>
    <col min="4868" max="4868" width="12.28515625" style="38" customWidth="1"/>
    <col min="4869" max="4869" width="11.42578125" style="38" customWidth="1"/>
    <col min="4870" max="4870" width="9.7109375" style="38" customWidth="1"/>
    <col min="4871" max="4871" width="15" style="38" customWidth="1"/>
    <col min="4872" max="5120" width="9.140625" style="38"/>
    <col min="5121" max="5121" width="34" style="38" customWidth="1"/>
    <col min="5122" max="5122" width="14.42578125" style="38" customWidth="1"/>
    <col min="5123" max="5123" width="12.7109375" style="38" customWidth="1"/>
    <col min="5124" max="5124" width="12.28515625" style="38" customWidth="1"/>
    <col min="5125" max="5125" width="11.42578125" style="38" customWidth="1"/>
    <col min="5126" max="5126" width="9.7109375" style="38" customWidth="1"/>
    <col min="5127" max="5127" width="15" style="38" customWidth="1"/>
    <col min="5128" max="5376" width="9.140625" style="38"/>
    <col min="5377" max="5377" width="34" style="38" customWidth="1"/>
    <col min="5378" max="5378" width="14.42578125" style="38" customWidth="1"/>
    <col min="5379" max="5379" width="12.7109375" style="38" customWidth="1"/>
    <col min="5380" max="5380" width="12.28515625" style="38" customWidth="1"/>
    <col min="5381" max="5381" width="11.42578125" style="38" customWidth="1"/>
    <col min="5382" max="5382" width="9.7109375" style="38" customWidth="1"/>
    <col min="5383" max="5383" width="15" style="38" customWidth="1"/>
    <col min="5384" max="5632" width="9.140625" style="38"/>
    <col min="5633" max="5633" width="34" style="38" customWidth="1"/>
    <col min="5634" max="5634" width="14.42578125" style="38" customWidth="1"/>
    <col min="5635" max="5635" width="12.7109375" style="38" customWidth="1"/>
    <col min="5636" max="5636" width="12.28515625" style="38" customWidth="1"/>
    <col min="5637" max="5637" width="11.42578125" style="38" customWidth="1"/>
    <col min="5638" max="5638" width="9.7109375" style="38" customWidth="1"/>
    <col min="5639" max="5639" width="15" style="38" customWidth="1"/>
    <col min="5640" max="5888" width="9.140625" style="38"/>
    <col min="5889" max="5889" width="34" style="38" customWidth="1"/>
    <col min="5890" max="5890" width="14.42578125" style="38" customWidth="1"/>
    <col min="5891" max="5891" width="12.7109375" style="38" customWidth="1"/>
    <col min="5892" max="5892" width="12.28515625" style="38" customWidth="1"/>
    <col min="5893" max="5893" width="11.42578125" style="38" customWidth="1"/>
    <col min="5894" max="5894" width="9.7109375" style="38" customWidth="1"/>
    <col min="5895" max="5895" width="15" style="38" customWidth="1"/>
    <col min="5896" max="6144" width="9.140625" style="38"/>
    <col min="6145" max="6145" width="34" style="38" customWidth="1"/>
    <col min="6146" max="6146" width="14.42578125" style="38" customWidth="1"/>
    <col min="6147" max="6147" width="12.7109375" style="38" customWidth="1"/>
    <col min="6148" max="6148" width="12.28515625" style="38" customWidth="1"/>
    <col min="6149" max="6149" width="11.42578125" style="38" customWidth="1"/>
    <col min="6150" max="6150" width="9.7109375" style="38" customWidth="1"/>
    <col min="6151" max="6151" width="15" style="38" customWidth="1"/>
    <col min="6152" max="6400" width="9.140625" style="38"/>
    <col min="6401" max="6401" width="34" style="38" customWidth="1"/>
    <col min="6402" max="6402" width="14.42578125" style="38" customWidth="1"/>
    <col min="6403" max="6403" width="12.7109375" style="38" customWidth="1"/>
    <col min="6404" max="6404" width="12.28515625" style="38" customWidth="1"/>
    <col min="6405" max="6405" width="11.42578125" style="38" customWidth="1"/>
    <col min="6406" max="6406" width="9.7109375" style="38" customWidth="1"/>
    <col min="6407" max="6407" width="15" style="38" customWidth="1"/>
    <col min="6408" max="6656" width="9.140625" style="38"/>
    <col min="6657" max="6657" width="34" style="38" customWidth="1"/>
    <col min="6658" max="6658" width="14.42578125" style="38" customWidth="1"/>
    <col min="6659" max="6659" width="12.7109375" style="38" customWidth="1"/>
    <col min="6660" max="6660" width="12.28515625" style="38" customWidth="1"/>
    <col min="6661" max="6661" width="11.42578125" style="38" customWidth="1"/>
    <col min="6662" max="6662" width="9.7109375" style="38" customWidth="1"/>
    <col min="6663" max="6663" width="15" style="38" customWidth="1"/>
    <col min="6664" max="6912" width="9.140625" style="38"/>
    <col min="6913" max="6913" width="34" style="38" customWidth="1"/>
    <col min="6914" max="6914" width="14.42578125" style="38" customWidth="1"/>
    <col min="6915" max="6915" width="12.7109375" style="38" customWidth="1"/>
    <col min="6916" max="6916" width="12.28515625" style="38" customWidth="1"/>
    <col min="6917" max="6917" width="11.42578125" style="38" customWidth="1"/>
    <col min="6918" max="6918" width="9.7109375" style="38" customWidth="1"/>
    <col min="6919" max="6919" width="15" style="38" customWidth="1"/>
    <col min="6920" max="7168" width="9.140625" style="38"/>
    <col min="7169" max="7169" width="34" style="38" customWidth="1"/>
    <col min="7170" max="7170" width="14.42578125" style="38" customWidth="1"/>
    <col min="7171" max="7171" width="12.7109375" style="38" customWidth="1"/>
    <col min="7172" max="7172" width="12.28515625" style="38" customWidth="1"/>
    <col min="7173" max="7173" width="11.42578125" style="38" customWidth="1"/>
    <col min="7174" max="7174" width="9.7109375" style="38" customWidth="1"/>
    <col min="7175" max="7175" width="15" style="38" customWidth="1"/>
    <col min="7176" max="7424" width="9.140625" style="38"/>
    <col min="7425" max="7425" width="34" style="38" customWidth="1"/>
    <col min="7426" max="7426" width="14.42578125" style="38" customWidth="1"/>
    <col min="7427" max="7427" width="12.7109375" style="38" customWidth="1"/>
    <col min="7428" max="7428" width="12.28515625" style="38" customWidth="1"/>
    <col min="7429" max="7429" width="11.42578125" style="38" customWidth="1"/>
    <col min="7430" max="7430" width="9.7109375" style="38" customWidth="1"/>
    <col min="7431" max="7431" width="15" style="38" customWidth="1"/>
    <col min="7432" max="7680" width="9.140625" style="38"/>
    <col min="7681" max="7681" width="34" style="38" customWidth="1"/>
    <col min="7682" max="7682" width="14.42578125" style="38" customWidth="1"/>
    <col min="7683" max="7683" width="12.7109375" style="38" customWidth="1"/>
    <col min="7684" max="7684" width="12.28515625" style="38" customWidth="1"/>
    <col min="7685" max="7685" width="11.42578125" style="38" customWidth="1"/>
    <col min="7686" max="7686" width="9.7109375" style="38" customWidth="1"/>
    <col min="7687" max="7687" width="15" style="38" customWidth="1"/>
    <col min="7688" max="7936" width="9.140625" style="38"/>
    <col min="7937" max="7937" width="34" style="38" customWidth="1"/>
    <col min="7938" max="7938" width="14.42578125" style="38" customWidth="1"/>
    <col min="7939" max="7939" width="12.7109375" style="38" customWidth="1"/>
    <col min="7940" max="7940" width="12.28515625" style="38" customWidth="1"/>
    <col min="7941" max="7941" width="11.42578125" style="38" customWidth="1"/>
    <col min="7942" max="7942" width="9.7109375" style="38" customWidth="1"/>
    <col min="7943" max="7943" width="15" style="38" customWidth="1"/>
    <col min="7944" max="8192" width="9.140625" style="38"/>
    <col min="8193" max="8193" width="34" style="38" customWidth="1"/>
    <col min="8194" max="8194" width="14.42578125" style="38" customWidth="1"/>
    <col min="8195" max="8195" width="12.7109375" style="38" customWidth="1"/>
    <col min="8196" max="8196" width="12.28515625" style="38" customWidth="1"/>
    <col min="8197" max="8197" width="11.42578125" style="38" customWidth="1"/>
    <col min="8198" max="8198" width="9.7109375" style="38" customWidth="1"/>
    <col min="8199" max="8199" width="15" style="38" customWidth="1"/>
    <col min="8200" max="8448" width="9.140625" style="38"/>
    <col min="8449" max="8449" width="34" style="38" customWidth="1"/>
    <col min="8450" max="8450" width="14.42578125" style="38" customWidth="1"/>
    <col min="8451" max="8451" width="12.7109375" style="38" customWidth="1"/>
    <col min="8452" max="8452" width="12.28515625" style="38" customWidth="1"/>
    <col min="8453" max="8453" width="11.42578125" style="38" customWidth="1"/>
    <col min="8454" max="8454" width="9.7109375" style="38" customWidth="1"/>
    <col min="8455" max="8455" width="15" style="38" customWidth="1"/>
    <col min="8456" max="8704" width="9.140625" style="38"/>
    <col min="8705" max="8705" width="34" style="38" customWidth="1"/>
    <col min="8706" max="8706" width="14.42578125" style="38" customWidth="1"/>
    <col min="8707" max="8707" width="12.7109375" style="38" customWidth="1"/>
    <col min="8708" max="8708" width="12.28515625" style="38" customWidth="1"/>
    <col min="8709" max="8709" width="11.42578125" style="38" customWidth="1"/>
    <col min="8710" max="8710" width="9.7109375" style="38" customWidth="1"/>
    <col min="8711" max="8711" width="15" style="38" customWidth="1"/>
    <col min="8712" max="8960" width="9.140625" style="38"/>
    <col min="8961" max="8961" width="34" style="38" customWidth="1"/>
    <col min="8962" max="8962" width="14.42578125" style="38" customWidth="1"/>
    <col min="8963" max="8963" width="12.7109375" style="38" customWidth="1"/>
    <col min="8964" max="8964" width="12.28515625" style="38" customWidth="1"/>
    <col min="8965" max="8965" width="11.42578125" style="38" customWidth="1"/>
    <col min="8966" max="8966" width="9.7109375" style="38" customWidth="1"/>
    <col min="8967" max="8967" width="15" style="38" customWidth="1"/>
    <col min="8968" max="9216" width="9.140625" style="38"/>
    <col min="9217" max="9217" width="34" style="38" customWidth="1"/>
    <col min="9218" max="9218" width="14.42578125" style="38" customWidth="1"/>
    <col min="9219" max="9219" width="12.7109375" style="38" customWidth="1"/>
    <col min="9220" max="9220" width="12.28515625" style="38" customWidth="1"/>
    <col min="9221" max="9221" width="11.42578125" style="38" customWidth="1"/>
    <col min="9222" max="9222" width="9.7109375" style="38" customWidth="1"/>
    <col min="9223" max="9223" width="15" style="38" customWidth="1"/>
    <col min="9224" max="9472" width="9.140625" style="38"/>
    <col min="9473" max="9473" width="34" style="38" customWidth="1"/>
    <col min="9474" max="9474" width="14.42578125" style="38" customWidth="1"/>
    <col min="9475" max="9475" width="12.7109375" style="38" customWidth="1"/>
    <col min="9476" max="9476" width="12.28515625" style="38" customWidth="1"/>
    <col min="9477" max="9477" width="11.42578125" style="38" customWidth="1"/>
    <col min="9478" max="9478" width="9.7109375" style="38" customWidth="1"/>
    <col min="9479" max="9479" width="15" style="38" customWidth="1"/>
    <col min="9480" max="9728" width="9.140625" style="38"/>
    <col min="9729" max="9729" width="34" style="38" customWidth="1"/>
    <col min="9730" max="9730" width="14.42578125" style="38" customWidth="1"/>
    <col min="9731" max="9731" width="12.7109375" style="38" customWidth="1"/>
    <col min="9732" max="9732" width="12.28515625" style="38" customWidth="1"/>
    <col min="9733" max="9733" width="11.42578125" style="38" customWidth="1"/>
    <col min="9734" max="9734" width="9.7109375" style="38" customWidth="1"/>
    <col min="9735" max="9735" width="15" style="38" customWidth="1"/>
    <col min="9736" max="9984" width="9.140625" style="38"/>
    <col min="9985" max="9985" width="34" style="38" customWidth="1"/>
    <col min="9986" max="9986" width="14.42578125" style="38" customWidth="1"/>
    <col min="9987" max="9987" width="12.7109375" style="38" customWidth="1"/>
    <col min="9988" max="9988" width="12.28515625" style="38" customWidth="1"/>
    <col min="9989" max="9989" width="11.42578125" style="38" customWidth="1"/>
    <col min="9990" max="9990" width="9.7109375" style="38" customWidth="1"/>
    <col min="9991" max="9991" width="15" style="38" customWidth="1"/>
    <col min="9992" max="10240" width="9.140625" style="38"/>
    <col min="10241" max="10241" width="34" style="38" customWidth="1"/>
    <col min="10242" max="10242" width="14.42578125" style="38" customWidth="1"/>
    <col min="10243" max="10243" width="12.7109375" style="38" customWidth="1"/>
    <col min="10244" max="10244" width="12.28515625" style="38" customWidth="1"/>
    <col min="10245" max="10245" width="11.42578125" style="38" customWidth="1"/>
    <col min="10246" max="10246" width="9.7109375" style="38" customWidth="1"/>
    <col min="10247" max="10247" width="15" style="38" customWidth="1"/>
    <col min="10248" max="10496" width="9.140625" style="38"/>
    <col min="10497" max="10497" width="34" style="38" customWidth="1"/>
    <col min="10498" max="10498" width="14.42578125" style="38" customWidth="1"/>
    <col min="10499" max="10499" width="12.7109375" style="38" customWidth="1"/>
    <col min="10500" max="10500" width="12.28515625" style="38" customWidth="1"/>
    <col min="10501" max="10501" width="11.42578125" style="38" customWidth="1"/>
    <col min="10502" max="10502" width="9.7109375" style="38" customWidth="1"/>
    <col min="10503" max="10503" width="15" style="38" customWidth="1"/>
    <col min="10504" max="10752" width="9.140625" style="38"/>
    <col min="10753" max="10753" width="34" style="38" customWidth="1"/>
    <col min="10754" max="10754" width="14.42578125" style="38" customWidth="1"/>
    <col min="10755" max="10755" width="12.7109375" style="38" customWidth="1"/>
    <col min="10756" max="10756" width="12.28515625" style="38" customWidth="1"/>
    <col min="10757" max="10757" width="11.42578125" style="38" customWidth="1"/>
    <col min="10758" max="10758" width="9.7109375" style="38" customWidth="1"/>
    <col min="10759" max="10759" width="15" style="38" customWidth="1"/>
    <col min="10760" max="11008" width="9.140625" style="38"/>
    <col min="11009" max="11009" width="34" style="38" customWidth="1"/>
    <col min="11010" max="11010" width="14.42578125" style="38" customWidth="1"/>
    <col min="11011" max="11011" width="12.7109375" style="38" customWidth="1"/>
    <col min="11012" max="11012" width="12.28515625" style="38" customWidth="1"/>
    <col min="11013" max="11013" width="11.42578125" style="38" customWidth="1"/>
    <col min="11014" max="11014" width="9.7109375" style="38" customWidth="1"/>
    <col min="11015" max="11015" width="15" style="38" customWidth="1"/>
    <col min="11016" max="11264" width="9.140625" style="38"/>
    <col min="11265" max="11265" width="34" style="38" customWidth="1"/>
    <col min="11266" max="11266" width="14.42578125" style="38" customWidth="1"/>
    <col min="11267" max="11267" width="12.7109375" style="38" customWidth="1"/>
    <col min="11268" max="11268" width="12.28515625" style="38" customWidth="1"/>
    <col min="11269" max="11269" width="11.42578125" style="38" customWidth="1"/>
    <col min="11270" max="11270" width="9.7109375" style="38" customWidth="1"/>
    <col min="11271" max="11271" width="15" style="38" customWidth="1"/>
    <col min="11272" max="11520" width="9.140625" style="38"/>
    <col min="11521" max="11521" width="34" style="38" customWidth="1"/>
    <col min="11522" max="11522" width="14.42578125" style="38" customWidth="1"/>
    <col min="11523" max="11523" width="12.7109375" style="38" customWidth="1"/>
    <col min="11524" max="11524" width="12.28515625" style="38" customWidth="1"/>
    <col min="11525" max="11525" width="11.42578125" style="38" customWidth="1"/>
    <col min="11526" max="11526" width="9.7109375" style="38" customWidth="1"/>
    <col min="11527" max="11527" width="15" style="38" customWidth="1"/>
    <col min="11528" max="11776" width="9.140625" style="38"/>
    <col min="11777" max="11777" width="34" style="38" customWidth="1"/>
    <col min="11778" max="11778" width="14.42578125" style="38" customWidth="1"/>
    <col min="11779" max="11779" width="12.7109375" style="38" customWidth="1"/>
    <col min="11780" max="11780" width="12.28515625" style="38" customWidth="1"/>
    <col min="11781" max="11781" width="11.42578125" style="38" customWidth="1"/>
    <col min="11782" max="11782" width="9.7109375" style="38" customWidth="1"/>
    <col min="11783" max="11783" width="15" style="38" customWidth="1"/>
    <col min="11784" max="12032" width="9.140625" style="38"/>
    <col min="12033" max="12033" width="34" style="38" customWidth="1"/>
    <col min="12034" max="12034" width="14.42578125" style="38" customWidth="1"/>
    <col min="12035" max="12035" width="12.7109375" style="38" customWidth="1"/>
    <col min="12036" max="12036" width="12.28515625" style="38" customWidth="1"/>
    <col min="12037" max="12037" width="11.42578125" style="38" customWidth="1"/>
    <col min="12038" max="12038" width="9.7109375" style="38" customWidth="1"/>
    <col min="12039" max="12039" width="15" style="38" customWidth="1"/>
    <col min="12040" max="12288" width="9.140625" style="38"/>
    <col min="12289" max="12289" width="34" style="38" customWidth="1"/>
    <col min="12290" max="12290" width="14.42578125" style="38" customWidth="1"/>
    <col min="12291" max="12291" width="12.7109375" style="38" customWidth="1"/>
    <col min="12292" max="12292" width="12.28515625" style="38" customWidth="1"/>
    <col min="12293" max="12293" width="11.42578125" style="38" customWidth="1"/>
    <col min="12294" max="12294" width="9.7109375" style="38" customWidth="1"/>
    <col min="12295" max="12295" width="15" style="38" customWidth="1"/>
    <col min="12296" max="12544" width="9.140625" style="38"/>
    <col min="12545" max="12545" width="34" style="38" customWidth="1"/>
    <col min="12546" max="12546" width="14.42578125" style="38" customWidth="1"/>
    <col min="12547" max="12547" width="12.7109375" style="38" customWidth="1"/>
    <col min="12548" max="12548" width="12.28515625" style="38" customWidth="1"/>
    <col min="12549" max="12549" width="11.42578125" style="38" customWidth="1"/>
    <col min="12550" max="12550" width="9.7109375" style="38" customWidth="1"/>
    <col min="12551" max="12551" width="15" style="38" customWidth="1"/>
    <col min="12552" max="12800" width="9.140625" style="38"/>
    <col min="12801" max="12801" width="34" style="38" customWidth="1"/>
    <col min="12802" max="12802" width="14.42578125" style="38" customWidth="1"/>
    <col min="12803" max="12803" width="12.7109375" style="38" customWidth="1"/>
    <col min="12804" max="12804" width="12.28515625" style="38" customWidth="1"/>
    <col min="12805" max="12805" width="11.42578125" style="38" customWidth="1"/>
    <col min="12806" max="12806" width="9.7109375" style="38" customWidth="1"/>
    <col min="12807" max="12807" width="15" style="38" customWidth="1"/>
    <col min="12808" max="13056" width="9.140625" style="38"/>
    <col min="13057" max="13057" width="34" style="38" customWidth="1"/>
    <col min="13058" max="13058" width="14.42578125" style="38" customWidth="1"/>
    <col min="13059" max="13059" width="12.7109375" style="38" customWidth="1"/>
    <col min="13060" max="13060" width="12.28515625" style="38" customWidth="1"/>
    <col min="13061" max="13061" width="11.42578125" style="38" customWidth="1"/>
    <col min="13062" max="13062" width="9.7109375" style="38" customWidth="1"/>
    <col min="13063" max="13063" width="15" style="38" customWidth="1"/>
    <col min="13064" max="13312" width="9.140625" style="38"/>
    <col min="13313" max="13313" width="34" style="38" customWidth="1"/>
    <col min="13314" max="13314" width="14.42578125" style="38" customWidth="1"/>
    <col min="13315" max="13315" width="12.7109375" style="38" customWidth="1"/>
    <col min="13316" max="13316" width="12.28515625" style="38" customWidth="1"/>
    <col min="13317" max="13317" width="11.42578125" style="38" customWidth="1"/>
    <col min="13318" max="13318" width="9.7109375" style="38" customWidth="1"/>
    <col min="13319" max="13319" width="15" style="38" customWidth="1"/>
    <col min="13320" max="13568" width="9.140625" style="38"/>
    <col min="13569" max="13569" width="34" style="38" customWidth="1"/>
    <col min="13570" max="13570" width="14.42578125" style="38" customWidth="1"/>
    <col min="13571" max="13571" width="12.7109375" style="38" customWidth="1"/>
    <col min="13572" max="13572" width="12.28515625" style="38" customWidth="1"/>
    <col min="13573" max="13573" width="11.42578125" style="38" customWidth="1"/>
    <col min="13574" max="13574" width="9.7109375" style="38" customWidth="1"/>
    <col min="13575" max="13575" width="15" style="38" customWidth="1"/>
    <col min="13576" max="13824" width="9.140625" style="38"/>
    <col min="13825" max="13825" width="34" style="38" customWidth="1"/>
    <col min="13826" max="13826" width="14.42578125" style="38" customWidth="1"/>
    <col min="13827" max="13827" width="12.7109375" style="38" customWidth="1"/>
    <col min="13828" max="13828" width="12.28515625" style="38" customWidth="1"/>
    <col min="13829" max="13829" width="11.42578125" style="38" customWidth="1"/>
    <col min="13830" max="13830" width="9.7109375" style="38" customWidth="1"/>
    <col min="13831" max="13831" width="15" style="38" customWidth="1"/>
    <col min="13832" max="14080" width="9.140625" style="38"/>
    <col min="14081" max="14081" width="34" style="38" customWidth="1"/>
    <col min="14082" max="14082" width="14.42578125" style="38" customWidth="1"/>
    <col min="14083" max="14083" width="12.7109375" style="38" customWidth="1"/>
    <col min="14084" max="14084" width="12.28515625" style="38" customWidth="1"/>
    <col min="14085" max="14085" width="11.42578125" style="38" customWidth="1"/>
    <col min="14086" max="14086" width="9.7109375" style="38" customWidth="1"/>
    <col min="14087" max="14087" width="15" style="38" customWidth="1"/>
    <col min="14088" max="14336" width="9.140625" style="38"/>
    <col min="14337" max="14337" width="34" style="38" customWidth="1"/>
    <col min="14338" max="14338" width="14.42578125" style="38" customWidth="1"/>
    <col min="14339" max="14339" width="12.7109375" style="38" customWidth="1"/>
    <col min="14340" max="14340" width="12.28515625" style="38" customWidth="1"/>
    <col min="14341" max="14341" width="11.42578125" style="38" customWidth="1"/>
    <col min="14342" max="14342" width="9.7109375" style="38" customWidth="1"/>
    <col min="14343" max="14343" width="15" style="38" customWidth="1"/>
    <col min="14344" max="14592" width="9.140625" style="38"/>
    <col min="14593" max="14593" width="34" style="38" customWidth="1"/>
    <col min="14594" max="14594" width="14.42578125" style="38" customWidth="1"/>
    <col min="14595" max="14595" width="12.7109375" style="38" customWidth="1"/>
    <col min="14596" max="14596" width="12.28515625" style="38" customWidth="1"/>
    <col min="14597" max="14597" width="11.42578125" style="38" customWidth="1"/>
    <col min="14598" max="14598" width="9.7109375" style="38" customWidth="1"/>
    <col min="14599" max="14599" width="15" style="38" customWidth="1"/>
    <col min="14600" max="14848" width="9.140625" style="38"/>
    <col min="14849" max="14849" width="34" style="38" customWidth="1"/>
    <col min="14850" max="14850" width="14.42578125" style="38" customWidth="1"/>
    <col min="14851" max="14851" width="12.7109375" style="38" customWidth="1"/>
    <col min="14852" max="14852" width="12.28515625" style="38" customWidth="1"/>
    <col min="14853" max="14853" width="11.42578125" style="38" customWidth="1"/>
    <col min="14854" max="14854" width="9.7109375" style="38" customWidth="1"/>
    <col min="14855" max="14855" width="15" style="38" customWidth="1"/>
    <col min="14856" max="15104" width="9.140625" style="38"/>
    <col min="15105" max="15105" width="34" style="38" customWidth="1"/>
    <col min="15106" max="15106" width="14.42578125" style="38" customWidth="1"/>
    <col min="15107" max="15107" width="12.7109375" style="38" customWidth="1"/>
    <col min="15108" max="15108" width="12.28515625" style="38" customWidth="1"/>
    <col min="15109" max="15109" width="11.42578125" style="38" customWidth="1"/>
    <col min="15110" max="15110" width="9.7109375" style="38" customWidth="1"/>
    <col min="15111" max="15111" width="15" style="38" customWidth="1"/>
    <col min="15112" max="15360" width="9.140625" style="38"/>
    <col min="15361" max="15361" width="34" style="38" customWidth="1"/>
    <col min="15362" max="15362" width="14.42578125" style="38" customWidth="1"/>
    <col min="15363" max="15363" width="12.7109375" style="38" customWidth="1"/>
    <col min="15364" max="15364" width="12.28515625" style="38" customWidth="1"/>
    <col min="15365" max="15365" width="11.42578125" style="38" customWidth="1"/>
    <col min="15366" max="15366" width="9.7109375" style="38" customWidth="1"/>
    <col min="15367" max="15367" width="15" style="38" customWidth="1"/>
    <col min="15368" max="15616" width="9.140625" style="38"/>
    <col min="15617" max="15617" width="34" style="38" customWidth="1"/>
    <col min="15618" max="15618" width="14.42578125" style="38" customWidth="1"/>
    <col min="15619" max="15619" width="12.7109375" style="38" customWidth="1"/>
    <col min="15620" max="15620" width="12.28515625" style="38" customWidth="1"/>
    <col min="15621" max="15621" width="11.42578125" style="38" customWidth="1"/>
    <col min="15622" max="15622" width="9.7109375" style="38" customWidth="1"/>
    <col min="15623" max="15623" width="15" style="38" customWidth="1"/>
    <col min="15624" max="15872" width="9.140625" style="38"/>
    <col min="15873" max="15873" width="34" style="38" customWidth="1"/>
    <col min="15874" max="15874" width="14.42578125" style="38" customWidth="1"/>
    <col min="15875" max="15875" width="12.7109375" style="38" customWidth="1"/>
    <col min="15876" max="15876" width="12.28515625" style="38" customWidth="1"/>
    <col min="15877" max="15877" width="11.42578125" style="38" customWidth="1"/>
    <col min="15878" max="15878" width="9.7109375" style="38" customWidth="1"/>
    <col min="15879" max="15879" width="15" style="38" customWidth="1"/>
    <col min="15880" max="16128" width="9.140625" style="38"/>
    <col min="16129" max="16129" width="34" style="38" customWidth="1"/>
    <col min="16130" max="16130" width="14.42578125" style="38" customWidth="1"/>
    <col min="16131" max="16131" width="12.7109375" style="38" customWidth="1"/>
    <col min="16132" max="16132" width="12.28515625" style="38" customWidth="1"/>
    <col min="16133" max="16133" width="11.42578125" style="38" customWidth="1"/>
    <col min="16134" max="16134" width="9.7109375" style="38" customWidth="1"/>
    <col min="16135" max="16135" width="15" style="38" customWidth="1"/>
    <col min="16136" max="16384" width="9.140625" style="38"/>
  </cols>
  <sheetData>
    <row r="1" spans="1:7" ht="15.75" customHeight="1">
      <c r="A1" s="151" t="s">
        <v>43</v>
      </c>
      <c r="B1" s="151"/>
      <c r="C1" s="151"/>
      <c r="D1" s="151"/>
      <c r="E1" s="151"/>
      <c r="F1" s="151"/>
      <c r="G1" s="151"/>
    </row>
    <row r="2" spans="1:7" ht="18.75" customHeight="1">
      <c r="A2" s="152" t="s">
        <v>44</v>
      </c>
      <c r="B2" s="152"/>
      <c r="C2" s="152"/>
      <c r="D2" s="152"/>
      <c r="E2" s="152"/>
      <c r="F2" s="152"/>
      <c r="G2" s="152"/>
    </row>
    <row r="3" spans="1:7" ht="20.25" customHeight="1">
      <c r="A3" s="152" t="s">
        <v>45</v>
      </c>
      <c r="B3" s="152"/>
      <c r="C3" s="152"/>
      <c r="D3" s="152"/>
      <c r="E3" s="152"/>
      <c r="F3" s="152"/>
      <c r="G3" s="152"/>
    </row>
    <row r="4" spans="1:7" ht="51" customHeight="1">
      <c r="A4" s="152" t="s">
        <v>106</v>
      </c>
      <c r="B4" s="152"/>
      <c r="C4" s="152"/>
      <c r="D4" s="152"/>
      <c r="E4" s="152"/>
      <c r="F4" s="152"/>
      <c r="G4" s="152"/>
    </row>
    <row r="5" spans="1:7">
      <c r="A5" s="39"/>
      <c r="B5" s="39"/>
      <c r="C5" s="39"/>
      <c r="D5" s="40" t="s">
        <v>46</v>
      </c>
      <c r="E5" s="39"/>
    </row>
    <row r="6" spans="1:7" ht="24.75" customHeight="1">
      <c r="A6" s="150" t="s">
        <v>107</v>
      </c>
      <c r="B6" s="150"/>
      <c r="C6" s="150"/>
      <c r="D6" s="150"/>
      <c r="E6" s="41">
        <v>364437.88</v>
      </c>
    </row>
    <row r="7" spans="1:7" ht="18" customHeight="1">
      <c r="A7" s="150" t="s">
        <v>108</v>
      </c>
      <c r="B7" s="150"/>
      <c r="C7" s="150"/>
      <c r="D7" s="150"/>
      <c r="E7" s="41">
        <v>1081000.02</v>
      </c>
    </row>
    <row r="8" spans="1:7" ht="17.25" customHeight="1">
      <c r="A8" s="150" t="s">
        <v>109</v>
      </c>
      <c r="B8" s="150"/>
      <c r="C8" s="150"/>
      <c r="D8" s="150"/>
      <c r="E8" s="41">
        <v>1038386.9000000001</v>
      </c>
    </row>
    <row r="9" spans="1:7">
      <c r="A9" s="150" t="s">
        <v>110</v>
      </c>
      <c r="B9" s="150"/>
      <c r="C9" s="150"/>
      <c r="D9" s="150"/>
      <c r="E9" s="42">
        <f>E8/E7</f>
        <v>0.96057990822238848</v>
      </c>
    </row>
    <row r="10" spans="1:7" ht="27.75" customHeight="1">
      <c r="A10" s="150" t="s">
        <v>111</v>
      </c>
      <c r="B10" s="150"/>
      <c r="C10" s="150"/>
      <c r="D10" s="150"/>
      <c r="E10" s="43">
        <f>E6+E7-E8</f>
        <v>407050.99999999977</v>
      </c>
    </row>
    <row r="11" spans="1:7" ht="14.25" customHeight="1">
      <c r="A11" s="150" t="s">
        <v>112</v>
      </c>
      <c r="B11" s="150"/>
      <c r="C11" s="150"/>
      <c r="D11" s="150"/>
      <c r="E11" s="44">
        <f>D33</f>
        <v>992152.47996153403</v>
      </c>
      <c r="F11" s="45"/>
    </row>
    <row r="12" spans="1:7" ht="25.5" customHeight="1">
      <c r="A12" s="150" t="s">
        <v>113</v>
      </c>
      <c r="B12" s="150"/>
      <c r="C12" s="150"/>
      <c r="D12" s="150"/>
      <c r="E12" s="43">
        <f>G66</f>
        <v>755385.84742604929</v>
      </c>
    </row>
    <row r="13" spans="1:7" s="49" customFormat="1" ht="25.5" customHeight="1">
      <c r="A13" s="158" t="s">
        <v>284</v>
      </c>
      <c r="B13" s="158"/>
      <c r="C13" s="158"/>
      <c r="D13" s="158"/>
      <c r="E13" s="46">
        <f>E12+E10</f>
        <v>1162436.8474260489</v>
      </c>
      <c r="F13" s="135">
        <v>1162436.8479351527</v>
      </c>
      <c r="G13" s="136">
        <f>F13-E13</f>
        <v>5.0910376012325287E-4</v>
      </c>
    </row>
    <row r="14" spans="1:7" s="49" customFormat="1" ht="25.5" customHeight="1">
      <c r="A14" s="158" t="s">
        <v>285</v>
      </c>
      <c r="B14" s="158"/>
      <c r="C14" s="158"/>
      <c r="D14" s="158"/>
      <c r="E14" s="46">
        <f>E13+E75</f>
        <v>1340015.2074260488</v>
      </c>
      <c r="F14" s="47"/>
      <c r="G14" s="48"/>
    </row>
    <row r="15" spans="1:7" ht="27" customHeight="1">
      <c r="A15" s="150" t="s">
        <v>286</v>
      </c>
      <c r="B15" s="150"/>
      <c r="C15" s="150"/>
      <c r="D15" s="150"/>
      <c r="E15" s="50">
        <f>E8+D70-E11</f>
        <v>46234.420038466109</v>
      </c>
    </row>
    <row r="16" spans="1:7" ht="25.5" customHeight="1">
      <c r="A16" s="150" t="s">
        <v>287</v>
      </c>
      <c r="B16" s="150"/>
      <c r="C16" s="150"/>
      <c r="D16" s="150"/>
      <c r="E16" s="134">
        <f>-142824.99+12816.32+125641.32+1165.12-18005.54+0+54634.54+0+E15</f>
        <v>79661.190038466128</v>
      </c>
    </row>
    <row r="17" spans="1:8">
      <c r="A17" s="51"/>
      <c r="B17" s="51"/>
      <c r="C17" s="51"/>
      <c r="D17" s="51"/>
      <c r="E17" s="51"/>
    </row>
    <row r="18" spans="1:8" ht="19.5" customHeight="1">
      <c r="A18" s="159" t="s">
        <v>47</v>
      </c>
      <c r="B18" s="160"/>
      <c r="C18" s="163" t="s">
        <v>115</v>
      </c>
      <c r="D18" s="164" t="s">
        <v>114</v>
      </c>
      <c r="E18" s="164"/>
    </row>
    <row r="19" spans="1:8" ht="21.75" customHeight="1">
      <c r="A19" s="161"/>
      <c r="B19" s="162"/>
      <c r="C19" s="163"/>
      <c r="D19" s="52" t="s">
        <v>48</v>
      </c>
      <c r="E19" s="53" t="s">
        <v>49</v>
      </c>
      <c r="H19" s="39"/>
    </row>
    <row r="20" spans="1:8">
      <c r="A20" s="153" t="s">
        <v>50</v>
      </c>
      <c r="B20" s="154"/>
      <c r="C20" s="155">
        <v>4818.1000000000004</v>
      </c>
      <c r="D20" s="156"/>
      <c r="E20" s="157"/>
    </row>
    <row r="21" spans="1:8">
      <c r="A21" s="165" t="s">
        <v>51</v>
      </c>
      <c r="B21" s="166"/>
      <c r="C21" s="54">
        <v>1.95</v>
      </c>
      <c r="D21" s="54">
        <v>114229.24078189109</v>
      </c>
      <c r="E21" s="54">
        <v>1.9756965190616473</v>
      </c>
    </row>
    <row r="22" spans="1:8">
      <c r="A22" s="165" t="s">
        <v>52</v>
      </c>
      <c r="B22" s="166"/>
      <c r="C22" s="54">
        <v>2.33</v>
      </c>
      <c r="D22" s="54">
        <v>135037.40916852214</v>
      </c>
      <c r="E22" s="54">
        <v>2.3355923353002588</v>
      </c>
    </row>
    <row r="23" spans="1:8" ht="23.25" customHeight="1">
      <c r="A23" s="165" t="s">
        <v>53</v>
      </c>
      <c r="B23" s="166"/>
      <c r="C23" s="54">
        <v>0.83</v>
      </c>
      <c r="D23" s="54">
        <v>22544.974339533383</v>
      </c>
      <c r="E23" s="54">
        <v>0.38993542301483614</v>
      </c>
    </row>
    <row r="24" spans="1:8" ht="27" customHeight="1">
      <c r="A24" s="165" t="s">
        <v>54</v>
      </c>
      <c r="B24" s="166"/>
      <c r="C24" s="54">
        <v>2.37</v>
      </c>
      <c r="D24" s="54">
        <v>149740.30137810475</v>
      </c>
      <c r="E24" s="54">
        <v>2.5898919591074061</v>
      </c>
    </row>
    <row r="25" spans="1:8">
      <c r="A25" s="165" t="s">
        <v>55</v>
      </c>
      <c r="B25" s="166"/>
      <c r="C25" s="54">
        <v>2.52</v>
      </c>
      <c r="D25" s="54">
        <v>57825.489696110817</v>
      </c>
      <c r="E25" s="54">
        <v>1.0001433776819149</v>
      </c>
    </row>
    <row r="26" spans="1:8">
      <c r="A26" s="165" t="s">
        <v>56</v>
      </c>
      <c r="B26" s="166"/>
      <c r="C26" s="54">
        <v>0.28999999999999998</v>
      </c>
      <c r="D26" s="54">
        <v>35018.78</v>
      </c>
      <c r="E26" s="54">
        <v>0.60568100841963979</v>
      </c>
    </row>
    <row r="27" spans="1:8">
      <c r="A27" s="165" t="s">
        <v>57</v>
      </c>
      <c r="B27" s="166"/>
      <c r="C27" s="54">
        <v>0.17</v>
      </c>
      <c r="D27" s="54">
        <v>4343.4489662278793</v>
      </c>
      <c r="E27" s="54">
        <v>7.5123820700896599E-2</v>
      </c>
    </row>
    <row r="28" spans="1:8">
      <c r="A28" s="165" t="s">
        <v>58</v>
      </c>
      <c r="B28" s="166"/>
      <c r="C28" s="54">
        <v>2.6</v>
      </c>
      <c r="D28" s="54">
        <v>112548.71590488605</v>
      </c>
      <c r="E28" s="54">
        <v>1.9466303436500911</v>
      </c>
    </row>
    <row r="29" spans="1:8">
      <c r="A29" s="165" t="s">
        <v>18</v>
      </c>
      <c r="B29" s="166"/>
      <c r="C29" s="54">
        <v>4.5199999999999996</v>
      </c>
      <c r="D29" s="54">
        <v>271942.88781961653</v>
      </c>
      <c r="E29" s="54">
        <v>4.7034945971028774</v>
      </c>
    </row>
    <row r="30" spans="1:8">
      <c r="A30" s="165" t="s">
        <v>59</v>
      </c>
      <c r="B30" s="166"/>
      <c r="C30" s="54">
        <v>1.02</v>
      </c>
      <c r="D30" s="54">
        <v>61605.010000000009</v>
      </c>
      <c r="E30" s="54">
        <v>1.065513549601157</v>
      </c>
    </row>
    <row r="31" spans="1:8">
      <c r="A31" s="165" t="s">
        <v>60</v>
      </c>
      <c r="B31" s="166"/>
      <c r="C31" s="54">
        <v>18.599999999999998</v>
      </c>
      <c r="D31" s="54">
        <v>964836.25805489277</v>
      </c>
      <c r="E31" s="54">
        <v>16.687702933640725</v>
      </c>
    </row>
    <row r="32" spans="1:8">
      <c r="A32" s="165" t="s">
        <v>61</v>
      </c>
      <c r="B32" s="166"/>
      <c r="C32" s="54">
        <v>0.6</v>
      </c>
      <c r="D32" s="54">
        <v>27316.221906641302</v>
      </c>
      <c r="E32" s="54">
        <v>0.47245840176697068</v>
      </c>
    </row>
    <row r="33" spans="1:7">
      <c r="A33" s="170" t="s">
        <v>62</v>
      </c>
      <c r="B33" s="171"/>
      <c r="C33" s="55">
        <v>19.2</v>
      </c>
      <c r="D33" s="55">
        <v>992152.47996153403</v>
      </c>
      <c r="E33" s="55">
        <v>17.160161335407697</v>
      </c>
    </row>
    <row r="34" spans="1:7">
      <c r="A34" s="56"/>
      <c r="B34" s="56"/>
      <c r="C34" s="57"/>
      <c r="D34" s="57"/>
      <c r="E34" s="57"/>
    </row>
    <row r="35" spans="1:7" ht="15">
      <c r="A35" s="172" t="s">
        <v>63</v>
      </c>
      <c r="B35" s="172"/>
      <c r="C35" s="172"/>
      <c r="D35" s="172"/>
      <c r="E35" s="172"/>
      <c r="F35" s="172"/>
      <c r="G35" s="172"/>
    </row>
    <row r="36" spans="1:7" ht="25.5">
      <c r="A36" s="163" t="s">
        <v>64</v>
      </c>
      <c r="B36" s="163"/>
      <c r="C36" s="163"/>
      <c r="D36" s="163"/>
      <c r="E36" s="58" t="s">
        <v>65</v>
      </c>
      <c r="F36" s="52" t="s">
        <v>66</v>
      </c>
    </row>
    <row r="37" spans="1:7" s="59" customFormat="1" ht="15">
      <c r="A37" s="173" t="s">
        <v>134</v>
      </c>
      <c r="B37" s="174"/>
      <c r="C37" s="174"/>
      <c r="D37" s="175"/>
      <c r="E37" s="132" t="s">
        <v>67</v>
      </c>
      <c r="F37" s="131">
        <v>15500</v>
      </c>
    </row>
    <row r="38" spans="1:7" s="59" customFormat="1" ht="15">
      <c r="A38" s="167" t="s">
        <v>41</v>
      </c>
      <c r="B38" s="168"/>
      <c r="C38" s="168"/>
      <c r="D38" s="169"/>
      <c r="E38" s="133" t="s">
        <v>276</v>
      </c>
      <c r="F38" s="131">
        <f>49.58+142.5+76+157</f>
        <v>425.08</v>
      </c>
    </row>
    <row r="39" spans="1:7" s="59" customFormat="1" ht="15">
      <c r="A39" s="167" t="s">
        <v>217</v>
      </c>
      <c r="B39" s="168"/>
      <c r="C39" s="168"/>
      <c r="D39" s="169"/>
      <c r="E39" s="133" t="s">
        <v>288</v>
      </c>
      <c r="F39" s="131">
        <v>5330</v>
      </c>
    </row>
    <row r="40" spans="1:7" s="59" customFormat="1" ht="15" customHeight="1">
      <c r="A40" s="167" t="s">
        <v>225</v>
      </c>
      <c r="B40" s="168"/>
      <c r="C40" s="168"/>
      <c r="D40" s="169"/>
      <c r="E40" s="133" t="s">
        <v>277</v>
      </c>
      <c r="F40" s="131">
        <v>348.73</v>
      </c>
    </row>
    <row r="41" spans="1:7" s="59" customFormat="1" ht="15" customHeight="1">
      <c r="A41" s="167" t="s">
        <v>210</v>
      </c>
      <c r="B41" s="168"/>
      <c r="C41" s="168"/>
      <c r="D41" s="169"/>
      <c r="E41" s="133" t="s">
        <v>278</v>
      </c>
      <c r="F41" s="131">
        <f>352.5+3275.74+6514.52+66</f>
        <v>10208.76</v>
      </c>
    </row>
    <row r="42" spans="1:7" s="59" customFormat="1" ht="15">
      <c r="A42" s="167" t="s">
        <v>68</v>
      </c>
      <c r="B42" s="168"/>
      <c r="C42" s="168"/>
      <c r="D42" s="169"/>
      <c r="E42" s="133" t="s">
        <v>279</v>
      </c>
      <c r="F42" s="131">
        <f>657.25+525</f>
        <v>1182.25</v>
      </c>
    </row>
    <row r="43" spans="1:7" s="59" customFormat="1" ht="15">
      <c r="A43" s="167" t="s">
        <v>154</v>
      </c>
      <c r="B43" s="168"/>
      <c r="C43" s="168"/>
      <c r="D43" s="169"/>
      <c r="E43" s="133" t="s">
        <v>289</v>
      </c>
      <c r="F43" s="131">
        <f>1300+2320</f>
        <v>3620</v>
      </c>
    </row>
    <row r="44" spans="1:7" s="59" customFormat="1" ht="15">
      <c r="A44" s="167" t="s">
        <v>152</v>
      </c>
      <c r="B44" s="168"/>
      <c r="C44" s="168"/>
      <c r="D44" s="169"/>
      <c r="E44" s="133" t="s">
        <v>290</v>
      </c>
      <c r="F44" s="131">
        <v>136</v>
      </c>
    </row>
    <row r="45" spans="1:7" s="59" customFormat="1" ht="15">
      <c r="A45" s="167" t="s">
        <v>175</v>
      </c>
      <c r="B45" s="168"/>
      <c r="C45" s="168"/>
      <c r="D45" s="169"/>
      <c r="E45" s="133" t="s">
        <v>280</v>
      </c>
      <c r="F45" s="131">
        <v>976</v>
      </c>
    </row>
    <row r="46" spans="1:7" s="59" customFormat="1" ht="15">
      <c r="A46" s="167" t="s">
        <v>42</v>
      </c>
      <c r="B46" s="168"/>
      <c r="C46" s="168"/>
      <c r="D46" s="169"/>
      <c r="E46" s="132"/>
      <c r="F46" s="131">
        <v>236.14</v>
      </c>
    </row>
    <row r="47" spans="1:7" s="59" customFormat="1" ht="15">
      <c r="A47" s="167" t="s">
        <v>189</v>
      </c>
      <c r="B47" s="168"/>
      <c r="C47" s="168"/>
      <c r="D47" s="169"/>
      <c r="E47" s="133" t="s">
        <v>281</v>
      </c>
      <c r="F47" s="131">
        <v>900</v>
      </c>
    </row>
    <row r="48" spans="1:7" s="59" customFormat="1" ht="26.25" customHeight="1">
      <c r="A48" s="167" t="s">
        <v>252</v>
      </c>
      <c r="B48" s="168"/>
      <c r="C48" s="168"/>
      <c r="D48" s="169"/>
      <c r="E48" s="133" t="s">
        <v>282</v>
      </c>
      <c r="F48" s="131">
        <v>20159.8</v>
      </c>
    </row>
    <row r="49" spans="1:7" s="59" customFormat="1" ht="15">
      <c r="A49" s="167" t="s">
        <v>261</v>
      </c>
      <c r="B49" s="168"/>
      <c r="C49" s="168"/>
      <c r="D49" s="169"/>
      <c r="E49" s="132" t="s">
        <v>67</v>
      </c>
      <c r="F49" s="131">
        <v>52</v>
      </c>
    </row>
    <row r="50" spans="1:7" s="59" customFormat="1" ht="15" customHeight="1">
      <c r="A50" s="167" t="s">
        <v>178</v>
      </c>
      <c r="B50" s="168"/>
      <c r="C50" s="168"/>
      <c r="D50" s="169"/>
      <c r="E50" s="132"/>
      <c r="F50" s="131">
        <v>51</v>
      </c>
    </row>
    <row r="51" spans="1:7" s="59" customFormat="1" ht="15" customHeight="1">
      <c r="A51" s="167" t="s">
        <v>271</v>
      </c>
      <c r="B51" s="168"/>
      <c r="C51" s="168"/>
      <c r="D51" s="169"/>
      <c r="E51" s="133" t="s">
        <v>283</v>
      </c>
      <c r="F51" s="131">
        <v>2479.25</v>
      </c>
    </row>
    <row r="52" spans="1:7">
      <c r="A52" s="178" t="s">
        <v>69</v>
      </c>
      <c r="B52" s="179"/>
      <c r="C52" s="179"/>
      <c r="D52" s="180"/>
      <c r="E52" s="55"/>
      <c r="F52" s="60">
        <f>SUM(F37:F51)</f>
        <v>61605.009999999995</v>
      </c>
      <c r="G52" s="137">
        <f>F52-D30</f>
        <v>0</v>
      </c>
    </row>
    <row r="53" spans="1:7">
      <c r="A53" s="61"/>
      <c r="B53" s="61"/>
      <c r="C53" s="57"/>
      <c r="D53" s="57"/>
      <c r="E53" s="57"/>
    </row>
    <row r="54" spans="1:7" ht="15">
      <c r="A54" s="181" t="s">
        <v>70</v>
      </c>
      <c r="B54" s="181"/>
      <c r="C54" s="181"/>
      <c r="D54" s="181"/>
      <c r="E54" s="181"/>
      <c r="F54" s="181"/>
      <c r="G54" s="181"/>
    </row>
    <row r="55" spans="1:7" s="49" customFormat="1" ht="19.5" customHeight="1">
      <c r="A55" s="176"/>
      <c r="B55" s="163" t="s">
        <v>71</v>
      </c>
      <c r="C55" s="177" t="s">
        <v>103</v>
      </c>
      <c r="D55" s="177"/>
      <c r="E55" s="177"/>
      <c r="F55" s="177"/>
      <c r="G55" s="163" t="s">
        <v>116</v>
      </c>
    </row>
    <row r="56" spans="1:7" s="49" customFormat="1" ht="19.5" customHeight="1">
      <c r="A56" s="176"/>
      <c r="B56" s="163"/>
      <c r="C56" s="52" t="s">
        <v>72</v>
      </c>
      <c r="D56" s="52" t="s">
        <v>73</v>
      </c>
      <c r="E56" s="52" t="s">
        <v>74</v>
      </c>
      <c r="F56" s="52" t="s">
        <v>75</v>
      </c>
      <c r="G56" s="163"/>
    </row>
    <row r="57" spans="1:7" s="49" customFormat="1" ht="23.25">
      <c r="A57" s="213" t="s">
        <v>309</v>
      </c>
      <c r="B57" s="46">
        <f>SUM(B58:B59)</f>
        <v>338737.90059411706</v>
      </c>
      <c r="C57" s="46">
        <f>SUM(C58:C59)</f>
        <v>556106.21389741916</v>
      </c>
      <c r="D57" s="46">
        <f>SUM(D58:D59)</f>
        <v>546249.40772616921</v>
      </c>
      <c r="E57" s="46">
        <f>C57-D57</f>
        <v>9856.8061712499475</v>
      </c>
      <c r="F57" s="62">
        <f>D57/C57</f>
        <v>0.98227531733161288</v>
      </c>
      <c r="G57" s="46">
        <f>B57+C57-D57</f>
        <v>348594.70676536707</v>
      </c>
    </row>
    <row r="58" spans="1:7">
      <c r="A58" s="63" t="s">
        <v>76</v>
      </c>
      <c r="B58" s="64">
        <v>183652.88059411704</v>
      </c>
      <c r="C58" s="43">
        <v>327952.64389741916</v>
      </c>
      <c r="D58" s="43">
        <v>322915.67772616923</v>
      </c>
      <c r="E58" s="43">
        <f>C58-D58</f>
        <v>5036.9661712499219</v>
      </c>
      <c r="F58" s="42">
        <f>D58/C58</f>
        <v>0.98464117833785347</v>
      </c>
      <c r="G58" s="43">
        <f>B58+C58-D58</f>
        <v>188689.84676536696</v>
      </c>
    </row>
    <row r="59" spans="1:7">
      <c r="A59" s="63" t="s">
        <v>77</v>
      </c>
      <c r="B59" s="64">
        <v>155085.02000000002</v>
      </c>
      <c r="C59" s="43">
        <v>228153.57</v>
      </c>
      <c r="D59" s="43">
        <v>223333.72999999998</v>
      </c>
      <c r="E59" s="43">
        <f>C59-D59</f>
        <v>4819.8400000000256</v>
      </c>
      <c r="F59" s="42">
        <f>D59/C59</f>
        <v>0.97887457995945437</v>
      </c>
      <c r="G59" s="43">
        <f>B59+C59-D59</f>
        <v>159904.86000000004</v>
      </c>
    </row>
    <row r="60" spans="1:7">
      <c r="A60" s="65"/>
      <c r="B60" s="64"/>
      <c r="C60" s="43"/>
      <c r="D60" s="43"/>
      <c r="E60" s="43"/>
      <c r="F60" s="66"/>
      <c r="G60" s="43"/>
    </row>
    <row r="61" spans="1:7" s="49" customFormat="1" ht="23.25">
      <c r="A61" s="214" t="s">
        <v>310</v>
      </c>
      <c r="B61" s="46">
        <f>SUM(B62:B63)</f>
        <v>651711.47683193185</v>
      </c>
      <c r="C61" s="46">
        <f>SUM(C62:C63)</f>
        <v>999802.12610258092</v>
      </c>
      <c r="D61" s="46">
        <f>SUM(D62:D63)</f>
        <v>1250652.2322738306</v>
      </c>
      <c r="E61" s="46">
        <f>C61-D61</f>
        <v>-250850.10617124964</v>
      </c>
      <c r="F61" s="62">
        <f>D61/C61</f>
        <v>1.2508997526831744</v>
      </c>
      <c r="G61" s="46">
        <f>B61+C61-D61</f>
        <v>400861.37066068221</v>
      </c>
    </row>
    <row r="62" spans="1:7">
      <c r="A62" s="65" t="s">
        <v>78</v>
      </c>
      <c r="B62" s="64">
        <v>493767.82999999984</v>
      </c>
      <c r="C62" s="43">
        <v>773486.3600000001</v>
      </c>
      <c r="D62" s="43">
        <v>995118.10999999987</v>
      </c>
      <c r="E62" s="43">
        <f>C62-D62</f>
        <v>-221631.74999999977</v>
      </c>
      <c r="F62" s="42">
        <f>D62/C62</f>
        <v>1.2865360806103934</v>
      </c>
      <c r="G62" s="43">
        <f>B62+C62-D62</f>
        <v>272136.08000000007</v>
      </c>
    </row>
    <row r="63" spans="1:7">
      <c r="A63" s="65" t="s">
        <v>79</v>
      </c>
      <c r="B63" s="64">
        <v>157943.64683193195</v>
      </c>
      <c r="C63" s="43">
        <v>226315.76610258088</v>
      </c>
      <c r="D63" s="43">
        <v>255534.12227383076</v>
      </c>
      <c r="E63" s="43">
        <f>C63-D63</f>
        <v>-29218.356171249878</v>
      </c>
      <c r="F63" s="42">
        <f>D63/C63</f>
        <v>1.1291043778099235</v>
      </c>
      <c r="G63" s="43">
        <f>B63+C63-D63</f>
        <v>128725.29066068208</v>
      </c>
    </row>
    <row r="64" spans="1:7">
      <c r="A64" s="65"/>
      <c r="B64" s="64"/>
      <c r="C64" s="43"/>
      <c r="D64" s="43"/>
      <c r="E64" s="43"/>
      <c r="F64" s="42"/>
      <c r="G64" s="43"/>
    </row>
    <row r="65" spans="1:7" ht="25.5">
      <c r="A65" s="67" t="s">
        <v>80</v>
      </c>
      <c r="B65" s="64">
        <v>5749.4200000000019</v>
      </c>
      <c r="C65" s="43">
        <v>26894.260000000002</v>
      </c>
      <c r="D65" s="43">
        <v>26713.91</v>
      </c>
      <c r="E65" s="43">
        <f>C65-D65</f>
        <v>180.35000000000218</v>
      </c>
      <c r="F65" s="42">
        <f>D65/C65</f>
        <v>0.99329410811080121</v>
      </c>
      <c r="G65" s="43">
        <f>B65+C65-D65</f>
        <v>5929.7700000000041</v>
      </c>
    </row>
    <row r="66" spans="1:7" s="49" customFormat="1" ht="15">
      <c r="A66" s="68" t="s">
        <v>81</v>
      </c>
      <c r="B66" s="69">
        <f t="shared" ref="B66:D66" si="0">B57+B61+B65</f>
        <v>996198.79742604902</v>
      </c>
      <c r="C66" s="69">
        <f t="shared" si="0"/>
        <v>1582802.6</v>
      </c>
      <c r="D66" s="69">
        <f t="shared" si="0"/>
        <v>1823615.5499999996</v>
      </c>
      <c r="E66" s="69">
        <f>E57+E61+E65</f>
        <v>-240812.94999999969</v>
      </c>
      <c r="F66" s="62">
        <f>D66/C66</f>
        <v>1.1521433879373204</v>
      </c>
      <c r="G66" s="69">
        <f>G57+G61+G65</f>
        <v>755385.84742604929</v>
      </c>
    </row>
    <row r="67" spans="1:7" s="49" customFormat="1" ht="15">
      <c r="A67" s="70"/>
      <c r="B67" s="71"/>
      <c r="C67" s="71"/>
      <c r="D67" s="71"/>
      <c r="E67" s="71"/>
      <c r="F67" s="72"/>
      <c r="G67" s="71"/>
    </row>
    <row r="68" spans="1:7">
      <c r="A68" s="38" t="s">
        <v>82</v>
      </c>
    </row>
    <row r="69" spans="1:7" ht="29.25" customHeight="1">
      <c r="A69" s="73"/>
      <c r="B69" s="74" t="s">
        <v>71</v>
      </c>
      <c r="C69" s="74" t="s">
        <v>117</v>
      </c>
      <c r="D69" s="74" t="s">
        <v>118</v>
      </c>
      <c r="E69" s="74" t="s">
        <v>116</v>
      </c>
    </row>
    <row r="70" spans="1:7" ht="25.5">
      <c r="A70" s="75" t="s">
        <v>83</v>
      </c>
      <c r="B70" s="43">
        <v>87025.81</v>
      </c>
      <c r="C70" s="43">
        <v>18432.73</v>
      </c>
      <c r="D70" s="43">
        <v>0</v>
      </c>
      <c r="E70" s="43">
        <f>B70+C70-D70</f>
        <v>105458.54</v>
      </c>
    </row>
    <row r="71" spans="1:7">
      <c r="A71" s="75" t="s">
        <v>84</v>
      </c>
      <c r="B71" s="43">
        <v>784.41000000000008</v>
      </c>
      <c r="C71" s="43">
        <v>468.14</v>
      </c>
      <c r="D71" s="43">
        <v>0</v>
      </c>
      <c r="E71" s="43">
        <f>B71+C71-D71</f>
        <v>1252.5500000000002</v>
      </c>
    </row>
    <row r="72" spans="1:7">
      <c r="A72" s="76" t="s">
        <v>76</v>
      </c>
      <c r="B72" s="43">
        <v>645.97</v>
      </c>
      <c r="C72" s="43">
        <v>0</v>
      </c>
      <c r="D72" s="43">
        <v>0</v>
      </c>
      <c r="E72" s="43">
        <f>B72+C72-D72</f>
        <v>645.97</v>
      </c>
    </row>
    <row r="73" spans="1:7">
      <c r="A73" s="76" t="s">
        <v>77</v>
      </c>
      <c r="B73" s="43">
        <v>766.62</v>
      </c>
      <c r="C73" s="43">
        <v>0</v>
      </c>
      <c r="D73" s="43">
        <v>0</v>
      </c>
      <c r="E73" s="43">
        <f>B73+C73-D73</f>
        <v>766.62</v>
      </c>
    </row>
    <row r="74" spans="1:7">
      <c r="A74" s="76" t="s">
        <v>85</v>
      </c>
      <c r="B74" s="43">
        <v>46862.65</v>
      </c>
      <c r="C74" s="65">
        <v>22592.03</v>
      </c>
      <c r="D74" s="43">
        <v>0</v>
      </c>
      <c r="E74" s="43">
        <f>B74+C74-D74</f>
        <v>69454.679999999993</v>
      </c>
    </row>
    <row r="75" spans="1:7" ht="15">
      <c r="A75" s="68" t="s">
        <v>86</v>
      </c>
      <c r="B75" s="77">
        <f>SUM(B70:B74)</f>
        <v>136085.46</v>
      </c>
      <c r="C75" s="77">
        <f>SUM(C70:C74)</f>
        <v>41492.899999999994</v>
      </c>
      <c r="D75" s="77">
        <f>SUM(D70:D74)</f>
        <v>0</v>
      </c>
      <c r="E75" s="77">
        <f>SUM(E70:E74)</f>
        <v>177578.36</v>
      </c>
    </row>
    <row r="77" spans="1:7">
      <c r="A77" s="38" t="s">
        <v>87</v>
      </c>
      <c r="E77" s="38" t="s">
        <v>88</v>
      </c>
    </row>
  </sheetData>
  <mergeCells count="56">
    <mergeCell ref="A55:A56"/>
    <mergeCell ref="B55:B56"/>
    <mergeCell ref="C55:F55"/>
    <mergeCell ref="G55:G56"/>
    <mergeCell ref="A46:D46"/>
    <mergeCell ref="A47:D47"/>
    <mergeCell ref="A48:D48"/>
    <mergeCell ref="A49:D49"/>
    <mergeCell ref="A50:D50"/>
    <mergeCell ref="A51:D51"/>
    <mergeCell ref="A52:D52"/>
    <mergeCell ref="A54:G54"/>
    <mergeCell ref="A45:D45"/>
    <mergeCell ref="A33:B33"/>
    <mergeCell ref="A35:G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C20:E20"/>
    <mergeCell ref="A8:D8"/>
    <mergeCell ref="A9:D9"/>
    <mergeCell ref="A10:D10"/>
    <mergeCell ref="A11:D11"/>
    <mergeCell ref="A12:D12"/>
    <mergeCell ref="A13:D13"/>
    <mergeCell ref="A15:D15"/>
    <mergeCell ref="A16:D16"/>
    <mergeCell ref="A18:B19"/>
    <mergeCell ref="C18:C19"/>
    <mergeCell ref="D18:E18"/>
    <mergeCell ref="A14:D14"/>
    <mergeCell ref="A7:D7"/>
    <mergeCell ref="A1:G1"/>
    <mergeCell ref="A2:G2"/>
    <mergeCell ref="A3:G3"/>
    <mergeCell ref="A4:G4"/>
    <mergeCell ref="A6:D6"/>
  </mergeCells>
  <pageMargins left="0.59055118110236227" right="0.23622047244094491" top="0.19685039370078741" bottom="0.19685039370078741" header="0.19685039370078741" footer="0.15748031496062992"/>
  <pageSetup paperSize="9" scale="8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topLeftCell="A85" workbookViewId="0">
      <selection activeCell="F78" sqref="F78"/>
    </sheetView>
  </sheetViews>
  <sheetFormatPr defaultRowHeight="12.75"/>
  <cols>
    <col min="1" max="1" width="9.140625" style="100" customWidth="1"/>
    <col min="2" max="2" width="44" style="100" customWidth="1"/>
    <col min="3" max="3" width="51.140625" style="100" customWidth="1"/>
    <col min="4" max="5" width="9.5703125" style="100" customWidth="1"/>
    <col min="6" max="6" width="11.28515625" style="100" customWidth="1"/>
    <col min="7" max="7" width="8.85546875" style="100" customWidth="1"/>
    <col min="8" max="8" width="10.85546875" style="100" customWidth="1"/>
    <col min="9" max="9" width="7.140625" style="100" customWidth="1"/>
    <col min="10" max="252" width="8.85546875" style="100" customWidth="1"/>
    <col min="253" max="253" width="8.28515625" style="100" customWidth="1"/>
    <col min="254" max="254" width="13.5703125" style="100" customWidth="1"/>
    <col min="255" max="255" width="25.28515625" style="100" customWidth="1"/>
    <col min="256" max="256" width="9.5703125" style="100" customWidth="1"/>
    <col min="257" max="257" width="13.42578125" style="100" customWidth="1"/>
    <col min="258" max="258" width="9.85546875" style="100" customWidth="1"/>
    <col min="259" max="259" width="13.42578125" style="100" customWidth="1"/>
    <col min="260" max="260" width="2.7109375" style="100" customWidth="1"/>
    <col min="261" max="261" width="13.42578125" style="100" customWidth="1"/>
    <col min="262" max="508" width="8.85546875" style="100" customWidth="1"/>
    <col min="509" max="509" width="8.28515625" style="100" customWidth="1"/>
    <col min="510" max="510" width="13.5703125" style="100" customWidth="1"/>
    <col min="511" max="511" width="25.28515625" style="100" customWidth="1"/>
    <col min="512" max="512" width="9.5703125" style="100" customWidth="1"/>
    <col min="513" max="513" width="13.42578125" style="100" customWidth="1"/>
    <col min="514" max="514" width="9.85546875" style="100" customWidth="1"/>
    <col min="515" max="515" width="13.42578125" style="100" customWidth="1"/>
    <col min="516" max="516" width="2.7109375" style="100" customWidth="1"/>
    <col min="517" max="517" width="13.42578125" style="100" customWidth="1"/>
    <col min="518" max="764" width="8.85546875" style="100" customWidth="1"/>
    <col min="765" max="765" width="8.28515625" style="100" customWidth="1"/>
    <col min="766" max="766" width="13.5703125" style="100" customWidth="1"/>
    <col min="767" max="767" width="25.28515625" style="100" customWidth="1"/>
    <col min="768" max="768" width="9.5703125" style="100" customWidth="1"/>
    <col min="769" max="769" width="13.42578125" style="100" customWidth="1"/>
    <col min="770" max="770" width="9.85546875" style="100" customWidth="1"/>
    <col min="771" max="771" width="13.42578125" style="100" customWidth="1"/>
    <col min="772" max="772" width="2.7109375" style="100" customWidth="1"/>
    <col min="773" max="773" width="13.42578125" style="100" customWidth="1"/>
    <col min="774" max="1020" width="8.85546875" style="100" customWidth="1"/>
    <col min="1021" max="1021" width="8.28515625" style="100" customWidth="1"/>
    <col min="1022" max="1022" width="13.5703125" style="100" customWidth="1"/>
    <col min="1023" max="1023" width="25.28515625" style="100" customWidth="1"/>
    <col min="1024" max="1024" width="9.5703125" style="100" customWidth="1"/>
    <col min="1025" max="1025" width="13.42578125" style="100" customWidth="1"/>
    <col min="1026" max="1026" width="9.85546875" style="100" customWidth="1"/>
    <col min="1027" max="1027" width="13.42578125" style="100" customWidth="1"/>
    <col min="1028" max="1028" width="2.7109375" style="100" customWidth="1"/>
    <col min="1029" max="1029" width="13.42578125" style="100" customWidth="1"/>
    <col min="1030" max="1276" width="8.85546875" style="100" customWidth="1"/>
    <col min="1277" max="1277" width="8.28515625" style="100" customWidth="1"/>
    <col min="1278" max="1278" width="13.5703125" style="100" customWidth="1"/>
    <col min="1279" max="1279" width="25.28515625" style="100" customWidth="1"/>
    <col min="1280" max="1280" width="9.5703125" style="100" customWidth="1"/>
    <col min="1281" max="1281" width="13.42578125" style="100" customWidth="1"/>
    <col min="1282" max="1282" width="9.85546875" style="100" customWidth="1"/>
    <col min="1283" max="1283" width="13.42578125" style="100" customWidth="1"/>
    <col min="1284" max="1284" width="2.7109375" style="100" customWidth="1"/>
    <col min="1285" max="1285" width="13.42578125" style="100" customWidth="1"/>
    <col min="1286" max="1532" width="8.85546875" style="100" customWidth="1"/>
    <col min="1533" max="1533" width="8.28515625" style="100" customWidth="1"/>
    <col min="1534" max="1534" width="13.5703125" style="100" customWidth="1"/>
    <col min="1535" max="1535" width="25.28515625" style="100" customWidth="1"/>
    <col min="1536" max="1536" width="9.5703125" style="100" customWidth="1"/>
    <col min="1537" max="1537" width="13.42578125" style="100" customWidth="1"/>
    <col min="1538" max="1538" width="9.85546875" style="100" customWidth="1"/>
    <col min="1539" max="1539" width="13.42578125" style="100" customWidth="1"/>
    <col min="1540" max="1540" width="2.7109375" style="100" customWidth="1"/>
    <col min="1541" max="1541" width="13.42578125" style="100" customWidth="1"/>
    <col min="1542" max="1788" width="8.85546875" style="100" customWidth="1"/>
    <col min="1789" max="1789" width="8.28515625" style="100" customWidth="1"/>
    <col min="1790" max="1790" width="13.5703125" style="100" customWidth="1"/>
    <col min="1791" max="1791" width="25.28515625" style="100" customWidth="1"/>
    <col min="1792" max="1792" width="9.5703125" style="100" customWidth="1"/>
    <col min="1793" max="1793" width="13.42578125" style="100" customWidth="1"/>
    <col min="1794" max="1794" width="9.85546875" style="100" customWidth="1"/>
    <col min="1795" max="1795" width="13.42578125" style="100" customWidth="1"/>
    <col min="1796" max="1796" width="2.7109375" style="100" customWidth="1"/>
    <col min="1797" max="1797" width="13.42578125" style="100" customWidth="1"/>
    <col min="1798" max="2044" width="8.85546875" style="100" customWidth="1"/>
    <col min="2045" max="2045" width="8.28515625" style="100" customWidth="1"/>
    <col min="2046" max="2046" width="13.5703125" style="100" customWidth="1"/>
    <col min="2047" max="2047" width="25.28515625" style="100" customWidth="1"/>
    <col min="2048" max="2048" width="9.5703125" style="100" customWidth="1"/>
    <col min="2049" max="2049" width="13.42578125" style="100" customWidth="1"/>
    <col min="2050" max="2050" width="9.85546875" style="100" customWidth="1"/>
    <col min="2051" max="2051" width="13.42578125" style="100" customWidth="1"/>
    <col min="2052" max="2052" width="2.7109375" style="100" customWidth="1"/>
    <col min="2053" max="2053" width="13.42578125" style="100" customWidth="1"/>
    <col min="2054" max="2300" width="8.85546875" style="100" customWidth="1"/>
    <col min="2301" max="2301" width="8.28515625" style="100" customWidth="1"/>
    <col min="2302" max="2302" width="13.5703125" style="100" customWidth="1"/>
    <col min="2303" max="2303" width="25.28515625" style="100" customWidth="1"/>
    <col min="2304" max="2304" width="9.5703125" style="100" customWidth="1"/>
    <col min="2305" max="2305" width="13.42578125" style="100" customWidth="1"/>
    <col min="2306" max="2306" width="9.85546875" style="100" customWidth="1"/>
    <col min="2307" max="2307" width="13.42578125" style="100" customWidth="1"/>
    <col min="2308" max="2308" width="2.7109375" style="100" customWidth="1"/>
    <col min="2309" max="2309" width="13.42578125" style="100" customWidth="1"/>
    <col min="2310" max="2556" width="8.85546875" style="100" customWidth="1"/>
    <col min="2557" max="2557" width="8.28515625" style="100" customWidth="1"/>
    <col min="2558" max="2558" width="13.5703125" style="100" customWidth="1"/>
    <col min="2559" max="2559" width="25.28515625" style="100" customWidth="1"/>
    <col min="2560" max="2560" width="9.5703125" style="100" customWidth="1"/>
    <col min="2561" max="2561" width="13.42578125" style="100" customWidth="1"/>
    <col min="2562" max="2562" width="9.85546875" style="100" customWidth="1"/>
    <col min="2563" max="2563" width="13.42578125" style="100" customWidth="1"/>
    <col min="2564" max="2564" width="2.7109375" style="100" customWidth="1"/>
    <col min="2565" max="2565" width="13.42578125" style="100" customWidth="1"/>
    <col min="2566" max="2812" width="8.85546875" style="100" customWidth="1"/>
    <col min="2813" max="2813" width="8.28515625" style="100" customWidth="1"/>
    <col min="2814" max="2814" width="13.5703125" style="100" customWidth="1"/>
    <col min="2815" max="2815" width="25.28515625" style="100" customWidth="1"/>
    <col min="2816" max="2816" width="9.5703125" style="100" customWidth="1"/>
    <col min="2817" max="2817" width="13.42578125" style="100" customWidth="1"/>
    <col min="2818" max="2818" width="9.85546875" style="100" customWidth="1"/>
    <col min="2819" max="2819" width="13.42578125" style="100" customWidth="1"/>
    <col min="2820" max="2820" width="2.7109375" style="100" customWidth="1"/>
    <col min="2821" max="2821" width="13.42578125" style="100" customWidth="1"/>
    <col min="2822" max="3068" width="8.85546875" style="100" customWidth="1"/>
    <col min="3069" max="3069" width="8.28515625" style="100" customWidth="1"/>
    <col min="3070" max="3070" width="13.5703125" style="100" customWidth="1"/>
    <col min="3071" max="3071" width="25.28515625" style="100" customWidth="1"/>
    <col min="3072" max="3072" width="9.5703125" style="100" customWidth="1"/>
    <col min="3073" max="3073" width="13.42578125" style="100" customWidth="1"/>
    <col min="3074" max="3074" width="9.85546875" style="100" customWidth="1"/>
    <col min="3075" max="3075" width="13.42578125" style="100" customWidth="1"/>
    <col min="3076" max="3076" width="2.7109375" style="100" customWidth="1"/>
    <col min="3077" max="3077" width="13.42578125" style="100" customWidth="1"/>
    <col min="3078" max="3324" width="8.85546875" style="100" customWidth="1"/>
    <col min="3325" max="3325" width="8.28515625" style="100" customWidth="1"/>
    <col min="3326" max="3326" width="13.5703125" style="100" customWidth="1"/>
    <col min="3327" max="3327" width="25.28515625" style="100" customWidth="1"/>
    <col min="3328" max="3328" width="9.5703125" style="100" customWidth="1"/>
    <col min="3329" max="3329" width="13.42578125" style="100" customWidth="1"/>
    <col min="3330" max="3330" width="9.85546875" style="100" customWidth="1"/>
    <col min="3331" max="3331" width="13.42578125" style="100" customWidth="1"/>
    <col min="3332" max="3332" width="2.7109375" style="100" customWidth="1"/>
    <col min="3333" max="3333" width="13.42578125" style="100" customWidth="1"/>
    <col min="3334" max="3580" width="8.85546875" style="100" customWidth="1"/>
    <col min="3581" max="3581" width="8.28515625" style="100" customWidth="1"/>
    <col min="3582" max="3582" width="13.5703125" style="100" customWidth="1"/>
    <col min="3583" max="3583" width="25.28515625" style="100" customWidth="1"/>
    <col min="3584" max="3584" width="9.5703125" style="100" customWidth="1"/>
    <col min="3585" max="3585" width="13.42578125" style="100" customWidth="1"/>
    <col min="3586" max="3586" width="9.85546875" style="100" customWidth="1"/>
    <col min="3587" max="3587" width="13.42578125" style="100" customWidth="1"/>
    <col min="3588" max="3588" width="2.7109375" style="100" customWidth="1"/>
    <col min="3589" max="3589" width="13.42578125" style="100" customWidth="1"/>
    <col min="3590" max="3836" width="8.85546875" style="100" customWidth="1"/>
    <col min="3837" max="3837" width="8.28515625" style="100" customWidth="1"/>
    <col min="3838" max="3838" width="13.5703125" style="100" customWidth="1"/>
    <col min="3839" max="3839" width="25.28515625" style="100" customWidth="1"/>
    <col min="3840" max="3840" width="9.5703125" style="100" customWidth="1"/>
    <col min="3841" max="3841" width="13.42578125" style="100" customWidth="1"/>
    <col min="3842" max="3842" width="9.85546875" style="100" customWidth="1"/>
    <col min="3843" max="3843" width="13.42578125" style="100" customWidth="1"/>
    <col min="3844" max="3844" width="2.7109375" style="100" customWidth="1"/>
    <col min="3845" max="3845" width="13.42578125" style="100" customWidth="1"/>
    <col min="3846" max="4092" width="8.85546875" style="100" customWidth="1"/>
    <col min="4093" max="4093" width="8.28515625" style="100" customWidth="1"/>
    <col min="4094" max="4094" width="13.5703125" style="100" customWidth="1"/>
    <col min="4095" max="4095" width="25.28515625" style="100" customWidth="1"/>
    <col min="4096" max="4096" width="9.5703125" style="100" customWidth="1"/>
    <col min="4097" max="4097" width="13.42578125" style="100" customWidth="1"/>
    <col min="4098" max="4098" width="9.85546875" style="100" customWidth="1"/>
    <col min="4099" max="4099" width="13.42578125" style="100" customWidth="1"/>
    <col min="4100" max="4100" width="2.7109375" style="100" customWidth="1"/>
    <col min="4101" max="4101" width="13.42578125" style="100" customWidth="1"/>
    <col min="4102" max="4348" width="8.85546875" style="100" customWidth="1"/>
    <col min="4349" max="4349" width="8.28515625" style="100" customWidth="1"/>
    <col min="4350" max="4350" width="13.5703125" style="100" customWidth="1"/>
    <col min="4351" max="4351" width="25.28515625" style="100" customWidth="1"/>
    <col min="4352" max="4352" width="9.5703125" style="100" customWidth="1"/>
    <col min="4353" max="4353" width="13.42578125" style="100" customWidth="1"/>
    <col min="4354" max="4354" width="9.85546875" style="100" customWidth="1"/>
    <col min="4355" max="4355" width="13.42578125" style="100" customWidth="1"/>
    <col min="4356" max="4356" width="2.7109375" style="100" customWidth="1"/>
    <col min="4357" max="4357" width="13.42578125" style="100" customWidth="1"/>
    <col min="4358" max="4604" width="8.85546875" style="100" customWidth="1"/>
    <col min="4605" max="4605" width="8.28515625" style="100" customWidth="1"/>
    <col min="4606" max="4606" width="13.5703125" style="100" customWidth="1"/>
    <col min="4607" max="4607" width="25.28515625" style="100" customWidth="1"/>
    <col min="4608" max="4608" width="9.5703125" style="100" customWidth="1"/>
    <col min="4609" max="4609" width="13.42578125" style="100" customWidth="1"/>
    <col min="4610" max="4610" width="9.85546875" style="100" customWidth="1"/>
    <col min="4611" max="4611" width="13.42578125" style="100" customWidth="1"/>
    <col min="4612" max="4612" width="2.7109375" style="100" customWidth="1"/>
    <col min="4613" max="4613" width="13.42578125" style="100" customWidth="1"/>
    <col min="4614" max="4860" width="8.85546875" style="100" customWidth="1"/>
    <col min="4861" max="4861" width="8.28515625" style="100" customWidth="1"/>
    <col min="4862" max="4862" width="13.5703125" style="100" customWidth="1"/>
    <col min="4863" max="4863" width="25.28515625" style="100" customWidth="1"/>
    <col min="4864" max="4864" width="9.5703125" style="100" customWidth="1"/>
    <col min="4865" max="4865" width="13.42578125" style="100" customWidth="1"/>
    <col min="4866" max="4866" width="9.85546875" style="100" customWidth="1"/>
    <col min="4867" max="4867" width="13.42578125" style="100" customWidth="1"/>
    <col min="4868" max="4868" width="2.7109375" style="100" customWidth="1"/>
    <col min="4869" max="4869" width="13.42578125" style="100" customWidth="1"/>
    <col min="4870" max="5116" width="8.85546875" style="100" customWidth="1"/>
    <col min="5117" max="5117" width="8.28515625" style="100" customWidth="1"/>
    <col min="5118" max="5118" width="13.5703125" style="100" customWidth="1"/>
    <col min="5119" max="5119" width="25.28515625" style="100" customWidth="1"/>
    <col min="5120" max="5120" width="9.5703125" style="100" customWidth="1"/>
    <col min="5121" max="5121" width="13.42578125" style="100" customWidth="1"/>
    <col min="5122" max="5122" width="9.85546875" style="100" customWidth="1"/>
    <col min="5123" max="5123" width="13.42578125" style="100" customWidth="1"/>
    <col min="5124" max="5124" width="2.7109375" style="100" customWidth="1"/>
    <col min="5125" max="5125" width="13.42578125" style="100" customWidth="1"/>
    <col min="5126" max="5372" width="8.85546875" style="100" customWidth="1"/>
    <col min="5373" max="5373" width="8.28515625" style="100" customWidth="1"/>
    <col min="5374" max="5374" width="13.5703125" style="100" customWidth="1"/>
    <col min="5375" max="5375" width="25.28515625" style="100" customWidth="1"/>
    <col min="5376" max="5376" width="9.5703125" style="100" customWidth="1"/>
    <col min="5377" max="5377" width="13.42578125" style="100" customWidth="1"/>
    <col min="5378" max="5378" width="9.85546875" style="100" customWidth="1"/>
    <col min="5379" max="5379" width="13.42578125" style="100" customWidth="1"/>
    <col min="5380" max="5380" width="2.7109375" style="100" customWidth="1"/>
    <col min="5381" max="5381" width="13.42578125" style="100" customWidth="1"/>
    <col min="5382" max="5628" width="8.85546875" style="100" customWidth="1"/>
    <col min="5629" max="5629" width="8.28515625" style="100" customWidth="1"/>
    <col min="5630" max="5630" width="13.5703125" style="100" customWidth="1"/>
    <col min="5631" max="5631" width="25.28515625" style="100" customWidth="1"/>
    <col min="5632" max="5632" width="9.5703125" style="100" customWidth="1"/>
    <col min="5633" max="5633" width="13.42578125" style="100" customWidth="1"/>
    <col min="5634" max="5634" width="9.85546875" style="100" customWidth="1"/>
    <col min="5635" max="5635" width="13.42578125" style="100" customWidth="1"/>
    <col min="5636" max="5636" width="2.7109375" style="100" customWidth="1"/>
    <col min="5637" max="5637" width="13.42578125" style="100" customWidth="1"/>
    <col min="5638" max="5884" width="8.85546875" style="100" customWidth="1"/>
    <col min="5885" max="5885" width="8.28515625" style="100" customWidth="1"/>
    <col min="5886" max="5886" width="13.5703125" style="100" customWidth="1"/>
    <col min="5887" max="5887" width="25.28515625" style="100" customWidth="1"/>
    <col min="5888" max="5888" width="9.5703125" style="100" customWidth="1"/>
    <col min="5889" max="5889" width="13.42578125" style="100" customWidth="1"/>
    <col min="5890" max="5890" width="9.85546875" style="100" customWidth="1"/>
    <col min="5891" max="5891" width="13.42578125" style="100" customWidth="1"/>
    <col min="5892" max="5892" width="2.7109375" style="100" customWidth="1"/>
    <col min="5893" max="5893" width="13.42578125" style="100" customWidth="1"/>
    <col min="5894" max="6140" width="8.85546875" style="100" customWidth="1"/>
    <col min="6141" max="6141" width="8.28515625" style="100" customWidth="1"/>
    <col min="6142" max="6142" width="13.5703125" style="100" customWidth="1"/>
    <col min="6143" max="6143" width="25.28515625" style="100" customWidth="1"/>
    <col min="6144" max="6144" width="9.5703125" style="100" customWidth="1"/>
    <col min="6145" max="6145" width="13.42578125" style="100" customWidth="1"/>
    <col min="6146" max="6146" width="9.85546875" style="100" customWidth="1"/>
    <col min="6147" max="6147" width="13.42578125" style="100" customWidth="1"/>
    <col min="6148" max="6148" width="2.7109375" style="100" customWidth="1"/>
    <col min="6149" max="6149" width="13.42578125" style="100" customWidth="1"/>
    <col min="6150" max="6396" width="8.85546875" style="100" customWidth="1"/>
    <col min="6397" max="6397" width="8.28515625" style="100" customWidth="1"/>
    <col min="6398" max="6398" width="13.5703125" style="100" customWidth="1"/>
    <col min="6399" max="6399" width="25.28515625" style="100" customWidth="1"/>
    <col min="6400" max="6400" width="9.5703125" style="100" customWidth="1"/>
    <col min="6401" max="6401" width="13.42578125" style="100" customWidth="1"/>
    <col min="6402" max="6402" width="9.85546875" style="100" customWidth="1"/>
    <col min="6403" max="6403" width="13.42578125" style="100" customWidth="1"/>
    <col min="6404" max="6404" width="2.7109375" style="100" customWidth="1"/>
    <col min="6405" max="6405" width="13.42578125" style="100" customWidth="1"/>
    <col min="6406" max="6652" width="8.85546875" style="100" customWidth="1"/>
    <col min="6653" max="6653" width="8.28515625" style="100" customWidth="1"/>
    <col min="6654" max="6654" width="13.5703125" style="100" customWidth="1"/>
    <col min="6655" max="6655" width="25.28515625" style="100" customWidth="1"/>
    <col min="6656" max="6656" width="9.5703125" style="100" customWidth="1"/>
    <col min="6657" max="6657" width="13.42578125" style="100" customWidth="1"/>
    <col min="6658" max="6658" width="9.85546875" style="100" customWidth="1"/>
    <col min="6659" max="6659" width="13.42578125" style="100" customWidth="1"/>
    <col min="6660" max="6660" width="2.7109375" style="100" customWidth="1"/>
    <col min="6661" max="6661" width="13.42578125" style="100" customWidth="1"/>
    <col min="6662" max="6908" width="8.85546875" style="100" customWidth="1"/>
    <col min="6909" max="6909" width="8.28515625" style="100" customWidth="1"/>
    <col min="6910" max="6910" width="13.5703125" style="100" customWidth="1"/>
    <col min="6911" max="6911" width="25.28515625" style="100" customWidth="1"/>
    <col min="6912" max="6912" width="9.5703125" style="100" customWidth="1"/>
    <col min="6913" max="6913" width="13.42578125" style="100" customWidth="1"/>
    <col min="6914" max="6914" width="9.85546875" style="100" customWidth="1"/>
    <col min="6915" max="6915" width="13.42578125" style="100" customWidth="1"/>
    <col min="6916" max="6916" width="2.7109375" style="100" customWidth="1"/>
    <col min="6917" max="6917" width="13.42578125" style="100" customWidth="1"/>
    <col min="6918" max="7164" width="8.85546875" style="100" customWidth="1"/>
    <col min="7165" max="7165" width="8.28515625" style="100" customWidth="1"/>
    <col min="7166" max="7166" width="13.5703125" style="100" customWidth="1"/>
    <col min="7167" max="7167" width="25.28515625" style="100" customWidth="1"/>
    <col min="7168" max="7168" width="9.5703125" style="100" customWidth="1"/>
    <col min="7169" max="7169" width="13.42578125" style="100" customWidth="1"/>
    <col min="7170" max="7170" width="9.85546875" style="100" customWidth="1"/>
    <col min="7171" max="7171" width="13.42578125" style="100" customWidth="1"/>
    <col min="7172" max="7172" width="2.7109375" style="100" customWidth="1"/>
    <col min="7173" max="7173" width="13.42578125" style="100" customWidth="1"/>
    <col min="7174" max="7420" width="8.85546875" style="100" customWidth="1"/>
    <col min="7421" max="7421" width="8.28515625" style="100" customWidth="1"/>
    <col min="7422" max="7422" width="13.5703125" style="100" customWidth="1"/>
    <col min="7423" max="7423" width="25.28515625" style="100" customWidth="1"/>
    <col min="7424" max="7424" width="9.5703125" style="100" customWidth="1"/>
    <col min="7425" max="7425" width="13.42578125" style="100" customWidth="1"/>
    <col min="7426" max="7426" width="9.85546875" style="100" customWidth="1"/>
    <col min="7427" max="7427" width="13.42578125" style="100" customWidth="1"/>
    <col min="7428" max="7428" width="2.7109375" style="100" customWidth="1"/>
    <col min="7429" max="7429" width="13.42578125" style="100" customWidth="1"/>
    <col min="7430" max="7676" width="8.85546875" style="100" customWidth="1"/>
    <col min="7677" max="7677" width="8.28515625" style="100" customWidth="1"/>
    <col min="7678" max="7678" width="13.5703125" style="100" customWidth="1"/>
    <col min="7679" max="7679" width="25.28515625" style="100" customWidth="1"/>
    <col min="7680" max="7680" width="9.5703125" style="100" customWidth="1"/>
    <col min="7681" max="7681" width="13.42578125" style="100" customWidth="1"/>
    <col min="7682" max="7682" width="9.85546875" style="100" customWidth="1"/>
    <col min="7683" max="7683" width="13.42578125" style="100" customWidth="1"/>
    <col min="7684" max="7684" width="2.7109375" style="100" customWidth="1"/>
    <col min="7685" max="7685" width="13.42578125" style="100" customWidth="1"/>
    <col min="7686" max="7932" width="8.85546875" style="100" customWidth="1"/>
    <col min="7933" max="7933" width="8.28515625" style="100" customWidth="1"/>
    <col min="7934" max="7934" width="13.5703125" style="100" customWidth="1"/>
    <col min="7935" max="7935" width="25.28515625" style="100" customWidth="1"/>
    <col min="7936" max="7936" width="9.5703125" style="100" customWidth="1"/>
    <col min="7937" max="7937" width="13.42578125" style="100" customWidth="1"/>
    <col min="7938" max="7938" width="9.85546875" style="100" customWidth="1"/>
    <col min="7939" max="7939" width="13.42578125" style="100" customWidth="1"/>
    <col min="7940" max="7940" width="2.7109375" style="100" customWidth="1"/>
    <col min="7941" max="7941" width="13.42578125" style="100" customWidth="1"/>
    <col min="7942" max="8188" width="8.85546875" style="100" customWidth="1"/>
    <col min="8189" max="8189" width="8.28515625" style="100" customWidth="1"/>
    <col min="8190" max="8190" width="13.5703125" style="100" customWidth="1"/>
    <col min="8191" max="8191" width="25.28515625" style="100" customWidth="1"/>
    <col min="8192" max="8192" width="9.5703125" style="100" customWidth="1"/>
    <col min="8193" max="8193" width="13.42578125" style="100" customWidth="1"/>
    <col min="8194" max="8194" width="9.85546875" style="100" customWidth="1"/>
    <col min="8195" max="8195" width="13.42578125" style="100" customWidth="1"/>
    <col min="8196" max="8196" width="2.7109375" style="100" customWidth="1"/>
    <col min="8197" max="8197" width="13.42578125" style="100" customWidth="1"/>
    <col min="8198" max="8444" width="8.85546875" style="100" customWidth="1"/>
    <col min="8445" max="8445" width="8.28515625" style="100" customWidth="1"/>
    <col min="8446" max="8446" width="13.5703125" style="100" customWidth="1"/>
    <col min="8447" max="8447" width="25.28515625" style="100" customWidth="1"/>
    <col min="8448" max="8448" width="9.5703125" style="100" customWidth="1"/>
    <col min="8449" max="8449" width="13.42578125" style="100" customWidth="1"/>
    <col min="8450" max="8450" width="9.85546875" style="100" customWidth="1"/>
    <col min="8451" max="8451" width="13.42578125" style="100" customWidth="1"/>
    <col min="8452" max="8452" width="2.7109375" style="100" customWidth="1"/>
    <col min="8453" max="8453" width="13.42578125" style="100" customWidth="1"/>
    <col min="8454" max="8700" width="8.85546875" style="100" customWidth="1"/>
    <col min="8701" max="8701" width="8.28515625" style="100" customWidth="1"/>
    <col min="8702" max="8702" width="13.5703125" style="100" customWidth="1"/>
    <col min="8703" max="8703" width="25.28515625" style="100" customWidth="1"/>
    <col min="8704" max="8704" width="9.5703125" style="100" customWidth="1"/>
    <col min="8705" max="8705" width="13.42578125" style="100" customWidth="1"/>
    <col min="8706" max="8706" width="9.85546875" style="100" customWidth="1"/>
    <col min="8707" max="8707" width="13.42578125" style="100" customWidth="1"/>
    <col min="8708" max="8708" width="2.7109375" style="100" customWidth="1"/>
    <col min="8709" max="8709" width="13.42578125" style="100" customWidth="1"/>
    <col min="8710" max="8956" width="8.85546875" style="100" customWidth="1"/>
    <col min="8957" max="8957" width="8.28515625" style="100" customWidth="1"/>
    <col min="8958" max="8958" width="13.5703125" style="100" customWidth="1"/>
    <col min="8959" max="8959" width="25.28515625" style="100" customWidth="1"/>
    <col min="8960" max="8960" width="9.5703125" style="100" customWidth="1"/>
    <col min="8961" max="8961" width="13.42578125" style="100" customWidth="1"/>
    <col min="8962" max="8962" width="9.85546875" style="100" customWidth="1"/>
    <col min="8963" max="8963" width="13.42578125" style="100" customWidth="1"/>
    <col min="8964" max="8964" width="2.7109375" style="100" customWidth="1"/>
    <col min="8965" max="8965" width="13.42578125" style="100" customWidth="1"/>
    <col min="8966" max="9212" width="8.85546875" style="100" customWidth="1"/>
    <col min="9213" max="9213" width="8.28515625" style="100" customWidth="1"/>
    <col min="9214" max="9214" width="13.5703125" style="100" customWidth="1"/>
    <col min="9215" max="9215" width="25.28515625" style="100" customWidth="1"/>
    <col min="9216" max="9216" width="9.5703125" style="100" customWidth="1"/>
    <col min="9217" max="9217" width="13.42578125" style="100" customWidth="1"/>
    <col min="9218" max="9218" width="9.85546875" style="100" customWidth="1"/>
    <col min="9219" max="9219" width="13.42578125" style="100" customWidth="1"/>
    <col min="9220" max="9220" width="2.7109375" style="100" customWidth="1"/>
    <col min="9221" max="9221" width="13.42578125" style="100" customWidth="1"/>
    <col min="9222" max="9468" width="8.85546875" style="100" customWidth="1"/>
    <col min="9469" max="9469" width="8.28515625" style="100" customWidth="1"/>
    <col min="9470" max="9470" width="13.5703125" style="100" customWidth="1"/>
    <col min="9471" max="9471" width="25.28515625" style="100" customWidth="1"/>
    <col min="9472" max="9472" width="9.5703125" style="100" customWidth="1"/>
    <col min="9473" max="9473" width="13.42578125" style="100" customWidth="1"/>
    <col min="9474" max="9474" width="9.85546875" style="100" customWidth="1"/>
    <col min="9475" max="9475" width="13.42578125" style="100" customWidth="1"/>
    <col min="9476" max="9476" width="2.7109375" style="100" customWidth="1"/>
    <col min="9477" max="9477" width="13.42578125" style="100" customWidth="1"/>
    <col min="9478" max="9724" width="8.85546875" style="100" customWidth="1"/>
    <col min="9725" max="9725" width="8.28515625" style="100" customWidth="1"/>
    <col min="9726" max="9726" width="13.5703125" style="100" customWidth="1"/>
    <col min="9727" max="9727" width="25.28515625" style="100" customWidth="1"/>
    <col min="9728" max="9728" width="9.5703125" style="100" customWidth="1"/>
    <col min="9729" max="9729" width="13.42578125" style="100" customWidth="1"/>
    <col min="9730" max="9730" width="9.85546875" style="100" customWidth="1"/>
    <col min="9731" max="9731" width="13.42578125" style="100" customWidth="1"/>
    <col min="9732" max="9732" width="2.7109375" style="100" customWidth="1"/>
    <col min="9733" max="9733" width="13.42578125" style="100" customWidth="1"/>
    <col min="9734" max="9980" width="8.85546875" style="100" customWidth="1"/>
    <col min="9981" max="9981" width="8.28515625" style="100" customWidth="1"/>
    <col min="9982" max="9982" width="13.5703125" style="100" customWidth="1"/>
    <col min="9983" max="9983" width="25.28515625" style="100" customWidth="1"/>
    <col min="9984" max="9984" width="9.5703125" style="100" customWidth="1"/>
    <col min="9985" max="9985" width="13.42578125" style="100" customWidth="1"/>
    <col min="9986" max="9986" width="9.85546875" style="100" customWidth="1"/>
    <col min="9987" max="9987" width="13.42578125" style="100" customWidth="1"/>
    <col min="9988" max="9988" width="2.7109375" style="100" customWidth="1"/>
    <col min="9989" max="9989" width="13.42578125" style="100" customWidth="1"/>
    <col min="9990" max="10236" width="8.85546875" style="100" customWidth="1"/>
    <col min="10237" max="10237" width="8.28515625" style="100" customWidth="1"/>
    <col min="10238" max="10238" width="13.5703125" style="100" customWidth="1"/>
    <col min="10239" max="10239" width="25.28515625" style="100" customWidth="1"/>
    <col min="10240" max="10240" width="9.5703125" style="100" customWidth="1"/>
    <col min="10241" max="10241" width="13.42578125" style="100" customWidth="1"/>
    <col min="10242" max="10242" width="9.85546875" style="100" customWidth="1"/>
    <col min="10243" max="10243" width="13.42578125" style="100" customWidth="1"/>
    <col min="10244" max="10244" width="2.7109375" style="100" customWidth="1"/>
    <col min="10245" max="10245" width="13.42578125" style="100" customWidth="1"/>
    <col min="10246" max="10492" width="8.85546875" style="100" customWidth="1"/>
    <col min="10493" max="10493" width="8.28515625" style="100" customWidth="1"/>
    <col min="10494" max="10494" width="13.5703125" style="100" customWidth="1"/>
    <col min="10495" max="10495" width="25.28515625" style="100" customWidth="1"/>
    <col min="10496" max="10496" width="9.5703125" style="100" customWidth="1"/>
    <col min="10497" max="10497" width="13.42578125" style="100" customWidth="1"/>
    <col min="10498" max="10498" width="9.85546875" style="100" customWidth="1"/>
    <col min="10499" max="10499" width="13.42578125" style="100" customWidth="1"/>
    <col min="10500" max="10500" width="2.7109375" style="100" customWidth="1"/>
    <col min="10501" max="10501" width="13.42578125" style="100" customWidth="1"/>
    <col min="10502" max="10748" width="8.85546875" style="100" customWidth="1"/>
    <col min="10749" max="10749" width="8.28515625" style="100" customWidth="1"/>
    <col min="10750" max="10750" width="13.5703125" style="100" customWidth="1"/>
    <col min="10751" max="10751" width="25.28515625" style="100" customWidth="1"/>
    <col min="10752" max="10752" width="9.5703125" style="100" customWidth="1"/>
    <col min="10753" max="10753" width="13.42578125" style="100" customWidth="1"/>
    <col min="10754" max="10754" width="9.85546875" style="100" customWidth="1"/>
    <col min="10755" max="10755" width="13.42578125" style="100" customWidth="1"/>
    <col min="10756" max="10756" width="2.7109375" style="100" customWidth="1"/>
    <col min="10757" max="10757" width="13.42578125" style="100" customWidth="1"/>
    <col min="10758" max="11004" width="8.85546875" style="100" customWidth="1"/>
    <col min="11005" max="11005" width="8.28515625" style="100" customWidth="1"/>
    <col min="11006" max="11006" width="13.5703125" style="100" customWidth="1"/>
    <col min="11007" max="11007" width="25.28515625" style="100" customWidth="1"/>
    <col min="11008" max="11008" width="9.5703125" style="100" customWidth="1"/>
    <col min="11009" max="11009" width="13.42578125" style="100" customWidth="1"/>
    <col min="11010" max="11010" width="9.85546875" style="100" customWidth="1"/>
    <col min="11011" max="11011" width="13.42578125" style="100" customWidth="1"/>
    <col min="11012" max="11012" width="2.7109375" style="100" customWidth="1"/>
    <col min="11013" max="11013" width="13.42578125" style="100" customWidth="1"/>
    <col min="11014" max="11260" width="8.85546875" style="100" customWidth="1"/>
    <col min="11261" max="11261" width="8.28515625" style="100" customWidth="1"/>
    <col min="11262" max="11262" width="13.5703125" style="100" customWidth="1"/>
    <col min="11263" max="11263" width="25.28515625" style="100" customWidth="1"/>
    <col min="11264" max="11264" width="9.5703125" style="100" customWidth="1"/>
    <col min="11265" max="11265" width="13.42578125" style="100" customWidth="1"/>
    <col min="11266" max="11266" width="9.85546875" style="100" customWidth="1"/>
    <col min="11267" max="11267" width="13.42578125" style="100" customWidth="1"/>
    <col min="11268" max="11268" width="2.7109375" style="100" customWidth="1"/>
    <col min="11269" max="11269" width="13.42578125" style="100" customWidth="1"/>
    <col min="11270" max="11516" width="8.85546875" style="100" customWidth="1"/>
    <col min="11517" max="11517" width="8.28515625" style="100" customWidth="1"/>
    <col min="11518" max="11518" width="13.5703125" style="100" customWidth="1"/>
    <col min="11519" max="11519" width="25.28515625" style="100" customWidth="1"/>
    <col min="11520" max="11520" width="9.5703125" style="100" customWidth="1"/>
    <col min="11521" max="11521" width="13.42578125" style="100" customWidth="1"/>
    <col min="11522" max="11522" width="9.85546875" style="100" customWidth="1"/>
    <col min="11523" max="11523" width="13.42578125" style="100" customWidth="1"/>
    <col min="11524" max="11524" width="2.7109375" style="100" customWidth="1"/>
    <col min="11525" max="11525" width="13.42578125" style="100" customWidth="1"/>
    <col min="11526" max="11772" width="8.85546875" style="100" customWidth="1"/>
    <col min="11773" max="11773" width="8.28515625" style="100" customWidth="1"/>
    <col min="11774" max="11774" width="13.5703125" style="100" customWidth="1"/>
    <col min="11775" max="11775" width="25.28515625" style="100" customWidth="1"/>
    <col min="11776" max="11776" width="9.5703125" style="100" customWidth="1"/>
    <col min="11777" max="11777" width="13.42578125" style="100" customWidth="1"/>
    <col min="11778" max="11778" width="9.85546875" style="100" customWidth="1"/>
    <col min="11779" max="11779" width="13.42578125" style="100" customWidth="1"/>
    <col min="11780" max="11780" width="2.7109375" style="100" customWidth="1"/>
    <col min="11781" max="11781" width="13.42578125" style="100" customWidth="1"/>
    <col min="11782" max="12028" width="8.85546875" style="100" customWidth="1"/>
    <col min="12029" max="12029" width="8.28515625" style="100" customWidth="1"/>
    <col min="12030" max="12030" width="13.5703125" style="100" customWidth="1"/>
    <col min="12031" max="12031" width="25.28515625" style="100" customWidth="1"/>
    <col min="12032" max="12032" width="9.5703125" style="100" customWidth="1"/>
    <col min="12033" max="12033" width="13.42578125" style="100" customWidth="1"/>
    <col min="12034" max="12034" width="9.85546875" style="100" customWidth="1"/>
    <col min="12035" max="12035" width="13.42578125" style="100" customWidth="1"/>
    <col min="12036" max="12036" width="2.7109375" style="100" customWidth="1"/>
    <col min="12037" max="12037" width="13.42578125" style="100" customWidth="1"/>
    <col min="12038" max="12284" width="8.85546875" style="100" customWidth="1"/>
    <col min="12285" max="12285" width="8.28515625" style="100" customWidth="1"/>
    <col min="12286" max="12286" width="13.5703125" style="100" customWidth="1"/>
    <col min="12287" max="12287" width="25.28515625" style="100" customWidth="1"/>
    <col min="12288" max="12288" width="9.5703125" style="100" customWidth="1"/>
    <col min="12289" max="12289" width="13.42578125" style="100" customWidth="1"/>
    <col min="12290" max="12290" width="9.85546875" style="100" customWidth="1"/>
    <col min="12291" max="12291" width="13.42578125" style="100" customWidth="1"/>
    <col min="12292" max="12292" width="2.7109375" style="100" customWidth="1"/>
    <col min="12293" max="12293" width="13.42578125" style="100" customWidth="1"/>
    <col min="12294" max="12540" width="8.85546875" style="100" customWidth="1"/>
    <col min="12541" max="12541" width="8.28515625" style="100" customWidth="1"/>
    <col min="12542" max="12542" width="13.5703125" style="100" customWidth="1"/>
    <col min="12543" max="12543" width="25.28515625" style="100" customWidth="1"/>
    <col min="12544" max="12544" width="9.5703125" style="100" customWidth="1"/>
    <col min="12545" max="12545" width="13.42578125" style="100" customWidth="1"/>
    <col min="12546" max="12546" width="9.85546875" style="100" customWidth="1"/>
    <col min="12547" max="12547" width="13.42578125" style="100" customWidth="1"/>
    <col min="12548" max="12548" width="2.7109375" style="100" customWidth="1"/>
    <col min="12549" max="12549" width="13.42578125" style="100" customWidth="1"/>
    <col min="12550" max="12796" width="8.85546875" style="100" customWidth="1"/>
    <col min="12797" max="12797" width="8.28515625" style="100" customWidth="1"/>
    <col min="12798" max="12798" width="13.5703125" style="100" customWidth="1"/>
    <col min="12799" max="12799" width="25.28515625" style="100" customWidth="1"/>
    <col min="12800" max="12800" width="9.5703125" style="100" customWidth="1"/>
    <col min="12801" max="12801" width="13.42578125" style="100" customWidth="1"/>
    <col min="12802" max="12802" width="9.85546875" style="100" customWidth="1"/>
    <col min="12803" max="12803" width="13.42578125" style="100" customWidth="1"/>
    <col min="12804" max="12804" width="2.7109375" style="100" customWidth="1"/>
    <col min="12805" max="12805" width="13.42578125" style="100" customWidth="1"/>
    <col min="12806" max="13052" width="8.85546875" style="100" customWidth="1"/>
    <col min="13053" max="13053" width="8.28515625" style="100" customWidth="1"/>
    <col min="13054" max="13054" width="13.5703125" style="100" customWidth="1"/>
    <col min="13055" max="13055" width="25.28515625" style="100" customWidth="1"/>
    <col min="13056" max="13056" width="9.5703125" style="100" customWidth="1"/>
    <col min="13057" max="13057" width="13.42578125" style="100" customWidth="1"/>
    <col min="13058" max="13058" width="9.85546875" style="100" customWidth="1"/>
    <col min="13059" max="13059" width="13.42578125" style="100" customWidth="1"/>
    <col min="13060" max="13060" width="2.7109375" style="100" customWidth="1"/>
    <col min="13061" max="13061" width="13.42578125" style="100" customWidth="1"/>
    <col min="13062" max="13308" width="8.85546875" style="100" customWidth="1"/>
    <col min="13309" max="13309" width="8.28515625" style="100" customWidth="1"/>
    <col min="13310" max="13310" width="13.5703125" style="100" customWidth="1"/>
    <col min="13311" max="13311" width="25.28515625" style="100" customWidth="1"/>
    <col min="13312" max="13312" width="9.5703125" style="100" customWidth="1"/>
    <col min="13313" max="13313" width="13.42578125" style="100" customWidth="1"/>
    <col min="13314" max="13314" width="9.85546875" style="100" customWidth="1"/>
    <col min="13315" max="13315" width="13.42578125" style="100" customWidth="1"/>
    <col min="13316" max="13316" width="2.7109375" style="100" customWidth="1"/>
    <col min="13317" max="13317" width="13.42578125" style="100" customWidth="1"/>
    <col min="13318" max="13564" width="8.85546875" style="100" customWidth="1"/>
    <col min="13565" max="13565" width="8.28515625" style="100" customWidth="1"/>
    <col min="13566" max="13566" width="13.5703125" style="100" customWidth="1"/>
    <col min="13567" max="13567" width="25.28515625" style="100" customWidth="1"/>
    <col min="13568" max="13568" width="9.5703125" style="100" customWidth="1"/>
    <col min="13569" max="13569" width="13.42578125" style="100" customWidth="1"/>
    <col min="13570" max="13570" width="9.85546875" style="100" customWidth="1"/>
    <col min="13571" max="13571" width="13.42578125" style="100" customWidth="1"/>
    <col min="13572" max="13572" width="2.7109375" style="100" customWidth="1"/>
    <col min="13573" max="13573" width="13.42578125" style="100" customWidth="1"/>
    <col min="13574" max="13820" width="8.85546875" style="100" customWidth="1"/>
    <col min="13821" max="13821" width="8.28515625" style="100" customWidth="1"/>
    <col min="13822" max="13822" width="13.5703125" style="100" customWidth="1"/>
    <col min="13823" max="13823" width="25.28515625" style="100" customWidth="1"/>
    <col min="13824" max="13824" width="9.5703125" style="100" customWidth="1"/>
    <col min="13825" max="13825" width="13.42578125" style="100" customWidth="1"/>
    <col min="13826" max="13826" width="9.85546875" style="100" customWidth="1"/>
    <col min="13827" max="13827" width="13.42578125" style="100" customWidth="1"/>
    <col min="13828" max="13828" width="2.7109375" style="100" customWidth="1"/>
    <col min="13829" max="13829" width="13.42578125" style="100" customWidth="1"/>
    <col min="13830" max="14076" width="8.85546875" style="100" customWidth="1"/>
    <col min="14077" max="14077" width="8.28515625" style="100" customWidth="1"/>
    <col min="14078" max="14078" width="13.5703125" style="100" customWidth="1"/>
    <col min="14079" max="14079" width="25.28515625" style="100" customWidth="1"/>
    <col min="14080" max="14080" width="9.5703125" style="100" customWidth="1"/>
    <col min="14081" max="14081" width="13.42578125" style="100" customWidth="1"/>
    <col min="14082" max="14082" width="9.85546875" style="100" customWidth="1"/>
    <col min="14083" max="14083" width="13.42578125" style="100" customWidth="1"/>
    <col min="14084" max="14084" width="2.7109375" style="100" customWidth="1"/>
    <col min="14085" max="14085" width="13.42578125" style="100" customWidth="1"/>
    <col min="14086" max="14332" width="8.85546875" style="100" customWidth="1"/>
    <col min="14333" max="14333" width="8.28515625" style="100" customWidth="1"/>
    <col min="14334" max="14334" width="13.5703125" style="100" customWidth="1"/>
    <col min="14335" max="14335" width="25.28515625" style="100" customWidth="1"/>
    <col min="14336" max="14336" width="9.5703125" style="100" customWidth="1"/>
    <col min="14337" max="14337" width="13.42578125" style="100" customWidth="1"/>
    <col min="14338" max="14338" width="9.85546875" style="100" customWidth="1"/>
    <col min="14339" max="14339" width="13.42578125" style="100" customWidth="1"/>
    <col min="14340" max="14340" width="2.7109375" style="100" customWidth="1"/>
    <col min="14341" max="14341" width="13.42578125" style="100" customWidth="1"/>
    <col min="14342" max="14588" width="8.85546875" style="100" customWidth="1"/>
    <col min="14589" max="14589" width="8.28515625" style="100" customWidth="1"/>
    <col min="14590" max="14590" width="13.5703125" style="100" customWidth="1"/>
    <col min="14591" max="14591" width="25.28515625" style="100" customWidth="1"/>
    <col min="14592" max="14592" width="9.5703125" style="100" customWidth="1"/>
    <col min="14593" max="14593" width="13.42578125" style="100" customWidth="1"/>
    <col min="14594" max="14594" width="9.85546875" style="100" customWidth="1"/>
    <col min="14595" max="14595" width="13.42578125" style="100" customWidth="1"/>
    <col min="14596" max="14596" width="2.7109375" style="100" customWidth="1"/>
    <col min="14597" max="14597" width="13.42578125" style="100" customWidth="1"/>
    <col min="14598" max="14844" width="8.85546875" style="100" customWidth="1"/>
    <col min="14845" max="14845" width="8.28515625" style="100" customWidth="1"/>
    <col min="14846" max="14846" width="13.5703125" style="100" customWidth="1"/>
    <col min="14847" max="14847" width="25.28515625" style="100" customWidth="1"/>
    <col min="14848" max="14848" width="9.5703125" style="100" customWidth="1"/>
    <col min="14849" max="14849" width="13.42578125" style="100" customWidth="1"/>
    <col min="14850" max="14850" width="9.85546875" style="100" customWidth="1"/>
    <col min="14851" max="14851" width="13.42578125" style="100" customWidth="1"/>
    <col min="14852" max="14852" width="2.7109375" style="100" customWidth="1"/>
    <col min="14853" max="14853" width="13.42578125" style="100" customWidth="1"/>
    <col min="14854" max="15100" width="8.85546875" style="100" customWidth="1"/>
    <col min="15101" max="15101" width="8.28515625" style="100" customWidth="1"/>
    <col min="15102" max="15102" width="13.5703125" style="100" customWidth="1"/>
    <col min="15103" max="15103" width="25.28515625" style="100" customWidth="1"/>
    <col min="15104" max="15104" width="9.5703125" style="100" customWidth="1"/>
    <col min="15105" max="15105" width="13.42578125" style="100" customWidth="1"/>
    <col min="15106" max="15106" width="9.85546875" style="100" customWidth="1"/>
    <col min="15107" max="15107" width="13.42578125" style="100" customWidth="1"/>
    <col min="15108" max="15108" width="2.7109375" style="100" customWidth="1"/>
    <col min="15109" max="15109" width="13.42578125" style="100" customWidth="1"/>
    <col min="15110" max="15356" width="8.85546875" style="100" customWidth="1"/>
    <col min="15357" max="15357" width="8.28515625" style="100" customWidth="1"/>
    <col min="15358" max="15358" width="13.5703125" style="100" customWidth="1"/>
    <col min="15359" max="15359" width="25.28515625" style="100" customWidth="1"/>
    <col min="15360" max="15360" width="9.5703125" style="100" customWidth="1"/>
    <col min="15361" max="15361" width="13.42578125" style="100" customWidth="1"/>
    <col min="15362" max="15362" width="9.85546875" style="100" customWidth="1"/>
    <col min="15363" max="15363" width="13.42578125" style="100" customWidth="1"/>
    <col min="15364" max="15364" width="2.7109375" style="100" customWidth="1"/>
    <col min="15365" max="15365" width="13.42578125" style="100" customWidth="1"/>
    <col min="15366" max="15612" width="8.85546875" style="100" customWidth="1"/>
    <col min="15613" max="15613" width="8.28515625" style="100" customWidth="1"/>
    <col min="15614" max="15614" width="13.5703125" style="100" customWidth="1"/>
    <col min="15615" max="15615" width="25.28515625" style="100" customWidth="1"/>
    <col min="15616" max="15616" width="9.5703125" style="100" customWidth="1"/>
    <col min="15617" max="15617" width="13.42578125" style="100" customWidth="1"/>
    <col min="15618" max="15618" width="9.85546875" style="100" customWidth="1"/>
    <col min="15619" max="15619" width="13.42578125" style="100" customWidth="1"/>
    <col min="15620" max="15620" width="2.7109375" style="100" customWidth="1"/>
    <col min="15621" max="15621" width="13.42578125" style="100" customWidth="1"/>
    <col min="15622" max="15868" width="8.85546875" style="100" customWidth="1"/>
    <col min="15869" max="15869" width="8.28515625" style="100" customWidth="1"/>
    <col min="15870" max="15870" width="13.5703125" style="100" customWidth="1"/>
    <col min="15871" max="15871" width="25.28515625" style="100" customWidth="1"/>
    <col min="15872" max="15872" width="9.5703125" style="100" customWidth="1"/>
    <col min="15873" max="15873" width="13.42578125" style="100" customWidth="1"/>
    <col min="15874" max="15874" width="9.85546875" style="100" customWidth="1"/>
    <col min="15875" max="15875" width="13.42578125" style="100" customWidth="1"/>
    <col min="15876" max="15876" width="2.7109375" style="100" customWidth="1"/>
    <col min="15877" max="15877" width="13.42578125" style="100" customWidth="1"/>
    <col min="15878" max="16124" width="8.85546875" style="100" customWidth="1"/>
    <col min="16125" max="16125" width="8.28515625" style="100" customWidth="1"/>
    <col min="16126" max="16126" width="13.5703125" style="100" customWidth="1"/>
    <col min="16127" max="16127" width="25.28515625" style="100" customWidth="1"/>
    <col min="16128" max="16128" width="9.5703125" style="100" customWidth="1"/>
    <col min="16129" max="16129" width="13.42578125" style="100" customWidth="1"/>
    <col min="16130" max="16130" width="9.85546875" style="100" customWidth="1"/>
    <col min="16131" max="16131" width="13.42578125" style="100" customWidth="1"/>
    <col min="16132" max="16132" width="2.7109375" style="100" customWidth="1"/>
    <col min="16133" max="16133" width="13.42578125" style="100" customWidth="1"/>
    <col min="16134" max="16384" width="8.85546875" style="100" customWidth="1"/>
  </cols>
  <sheetData>
    <row r="1" spans="1:8" customFormat="1" ht="15">
      <c r="A1" s="182" t="s">
        <v>125</v>
      </c>
      <c r="B1" s="182"/>
      <c r="C1" s="182"/>
      <c r="D1" s="182"/>
      <c r="E1" s="182"/>
      <c r="F1" s="182"/>
    </row>
    <row r="2" spans="1:8" customFormat="1" ht="15">
      <c r="A2" s="182" t="s">
        <v>126</v>
      </c>
      <c r="B2" s="182"/>
      <c r="C2" s="182"/>
      <c r="D2" s="182"/>
      <c r="E2" s="182"/>
      <c r="F2" s="182"/>
    </row>
    <row r="3" spans="1:8" customFormat="1" ht="15">
      <c r="A3" s="90"/>
      <c r="B3" s="90"/>
      <c r="C3" s="90"/>
      <c r="D3" s="90" t="s">
        <v>127</v>
      </c>
      <c r="E3" s="90"/>
      <c r="F3" s="90"/>
    </row>
    <row r="4" spans="1:8" ht="15">
      <c r="A4" s="182" t="s">
        <v>214</v>
      </c>
      <c r="B4" s="182"/>
      <c r="C4" s="182"/>
      <c r="D4" s="182"/>
      <c r="E4" s="182"/>
      <c r="F4" s="182"/>
      <c r="G4"/>
      <c r="H4"/>
    </row>
    <row r="5" spans="1:8" ht="15.75">
      <c r="A5" s="91" t="s">
        <v>128</v>
      </c>
      <c r="B5" s="91" t="s">
        <v>64</v>
      </c>
      <c r="C5" s="91" t="s">
        <v>129</v>
      </c>
      <c r="D5" s="91" t="s">
        <v>130</v>
      </c>
      <c r="E5" s="91" t="s">
        <v>131</v>
      </c>
      <c r="F5" s="91" t="s">
        <v>132</v>
      </c>
      <c r="G5"/>
      <c r="H5"/>
    </row>
    <row r="6" spans="1:8" customFormat="1" ht="15">
      <c r="A6" s="183" t="s">
        <v>133</v>
      </c>
      <c r="B6" s="183" t="s">
        <v>134</v>
      </c>
      <c r="C6" s="92" t="s">
        <v>215</v>
      </c>
      <c r="D6" s="92"/>
      <c r="E6" s="92"/>
      <c r="F6" s="93">
        <v>15500</v>
      </c>
    </row>
    <row r="7" spans="1:8" customFormat="1" ht="29.25" customHeight="1">
      <c r="A7" s="184"/>
      <c r="B7" s="184"/>
      <c r="C7" s="94" t="s">
        <v>135</v>
      </c>
      <c r="D7" s="95" t="s">
        <v>136</v>
      </c>
      <c r="E7" s="95" t="s">
        <v>136</v>
      </c>
      <c r="F7" s="96">
        <f>F6</f>
        <v>15500</v>
      </c>
    </row>
    <row r="8" spans="1:8" customFormat="1">
      <c r="A8" s="183" t="s">
        <v>133</v>
      </c>
      <c r="B8" s="185" t="s">
        <v>41</v>
      </c>
      <c r="C8" s="97" t="s">
        <v>150</v>
      </c>
      <c r="D8" s="98">
        <v>5</v>
      </c>
      <c r="E8" s="98"/>
      <c r="F8" s="99">
        <v>49.58</v>
      </c>
    </row>
    <row r="9" spans="1:8" customFormat="1" ht="30" customHeight="1">
      <c r="A9" s="184"/>
      <c r="B9" s="186"/>
      <c r="C9" s="104" t="s">
        <v>216</v>
      </c>
      <c r="D9" s="102" t="s">
        <v>136</v>
      </c>
      <c r="E9" s="102" t="s">
        <v>136</v>
      </c>
      <c r="F9" s="103">
        <f>F8</f>
        <v>49.58</v>
      </c>
    </row>
    <row r="10" spans="1:8">
      <c r="A10" s="185" t="s">
        <v>133</v>
      </c>
      <c r="B10" s="188" t="s">
        <v>217</v>
      </c>
      <c r="C10" s="123" t="s">
        <v>218</v>
      </c>
      <c r="D10" s="98">
        <v>4</v>
      </c>
      <c r="E10" s="98"/>
      <c r="F10" s="99">
        <v>280</v>
      </c>
    </row>
    <row r="11" spans="1:8">
      <c r="A11" s="187"/>
      <c r="B11" s="188"/>
      <c r="C11" s="123" t="s">
        <v>219</v>
      </c>
      <c r="D11" s="98">
        <v>6</v>
      </c>
      <c r="E11" s="98"/>
      <c r="F11" s="99">
        <v>660</v>
      </c>
    </row>
    <row r="12" spans="1:8">
      <c r="A12" s="187"/>
      <c r="B12" s="188"/>
      <c r="C12" s="123" t="s">
        <v>220</v>
      </c>
      <c r="D12" s="98">
        <v>1</v>
      </c>
      <c r="E12" s="98"/>
      <c r="F12" s="99">
        <v>130</v>
      </c>
    </row>
    <row r="13" spans="1:8">
      <c r="A13" s="187"/>
      <c r="B13" s="188"/>
      <c r="C13" s="123" t="s">
        <v>221</v>
      </c>
      <c r="D13" s="98">
        <v>8</v>
      </c>
      <c r="E13" s="98"/>
      <c r="F13" s="105">
        <v>3080</v>
      </c>
    </row>
    <row r="14" spans="1:8">
      <c r="A14" s="187"/>
      <c r="B14" s="188"/>
      <c r="C14" s="123" t="s">
        <v>222</v>
      </c>
      <c r="D14" s="98">
        <v>2</v>
      </c>
      <c r="E14" s="98"/>
      <c r="F14" s="99">
        <v>780</v>
      </c>
    </row>
    <row r="15" spans="1:8">
      <c r="A15" s="187"/>
      <c r="B15" s="188"/>
      <c r="C15" s="123" t="s">
        <v>223</v>
      </c>
      <c r="D15" s="98">
        <v>1</v>
      </c>
      <c r="E15" s="98"/>
      <c r="F15" s="99">
        <v>400</v>
      </c>
    </row>
    <row r="16" spans="1:8" ht="16.5" customHeight="1">
      <c r="A16" s="186"/>
      <c r="B16" s="188"/>
      <c r="C16" s="106" t="s">
        <v>224</v>
      </c>
      <c r="D16" s="102" t="s">
        <v>136</v>
      </c>
      <c r="E16" s="102" t="s">
        <v>136</v>
      </c>
      <c r="F16" s="103">
        <f>SUM(F10:F15)</f>
        <v>5330</v>
      </c>
    </row>
    <row r="17" spans="1:9" ht="15">
      <c r="A17" s="189" t="s">
        <v>133</v>
      </c>
      <c r="B17" s="190" t="s">
        <v>225</v>
      </c>
      <c r="C17" s="124" t="s">
        <v>138</v>
      </c>
      <c r="D17" s="111">
        <v>0.1</v>
      </c>
      <c r="E17" s="111"/>
      <c r="F17" s="112">
        <v>15.5</v>
      </c>
    </row>
    <row r="18" spans="1:9" ht="15">
      <c r="A18" s="189"/>
      <c r="B18" s="190"/>
      <c r="C18" s="124" t="s">
        <v>141</v>
      </c>
      <c r="D18" s="111">
        <v>5</v>
      </c>
      <c r="E18" s="111"/>
      <c r="F18" s="112">
        <v>158.22999999999999</v>
      </c>
    </row>
    <row r="19" spans="1:9" ht="15">
      <c r="A19" s="189"/>
      <c r="B19" s="190"/>
      <c r="C19" s="124" t="s">
        <v>226</v>
      </c>
      <c r="D19" s="111">
        <v>5</v>
      </c>
      <c r="E19" s="111"/>
      <c r="F19" s="112">
        <v>175</v>
      </c>
    </row>
    <row r="20" spans="1:9" ht="17.25" customHeight="1">
      <c r="A20" s="189"/>
      <c r="B20" s="190"/>
      <c r="C20" s="107" t="s">
        <v>227</v>
      </c>
      <c r="D20" s="114" t="s">
        <v>136</v>
      </c>
      <c r="E20" s="114" t="s">
        <v>136</v>
      </c>
      <c r="F20" s="115">
        <f>SUM(F17:F19)</f>
        <v>348.73</v>
      </c>
    </row>
    <row r="21" spans="1:9" ht="15">
      <c r="A21" s="191" t="s">
        <v>133</v>
      </c>
      <c r="B21" s="191"/>
      <c r="C21" s="191"/>
      <c r="D21" s="191"/>
      <c r="E21" s="191"/>
      <c r="F21" s="108">
        <f>F20+F16+F9+F7</f>
        <v>21228.309999999998</v>
      </c>
    </row>
    <row r="22" spans="1:9" ht="15">
      <c r="A22" s="191" t="s">
        <v>156</v>
      </c>
      <c r="B22" s="191"/>
      <c r="C22" s="191"/>
      <c r="D22" s="191"/>
      <c r="E22" s="191"/>
      <c r="F22" s="108">
        <f>F21</f>
        <v>21228.309999999998</v>
      </c>
      <c r="I22" s="109"/>
    </row>
    <row r="23" spans="1:9" customFormat="1">
      <c r="A23" s="185" t="s">
        <v>157</v>
      </c>
      <c r="B23" s="185" t="s">
        <v>210</v>
      </c>
      <c r="C23" s="97" t="s">
        <v>158</v>
      </c>
      <c r="D23" s="98">
        <v>4</v>
      </c>
      <c r="E23" s="98"/>
      <c r="F23" s="99">
        <v>100</v>
      </c>
    </row>
    <row r="24" spans="1:9" customFormat="1">
      <c r="A24" s="187"/>
      <c r="B24" s="187"/>
      <c r="C24" s="97" t="s">
        <v>228</v>
      </c>
      <c r="D24" s="98">
        <v>1</v>
      </c>
      <c r="E24" s="98"/>
      <c r="F24" s="99">
        <v>252.5</v>
      </c>
    </row>
    <row r="25" spans="1:9" customFormat="1" ht="30.75" customHeight="1">
      <c r="A25" s="186"/>
      <c r="B25" s="186"/>
      <c r="C25" s="121" t="s">
        <v>211</v>
      </c>
      <c r="D25" s="102" t="s">
        <v>136</v>
      </c>
      <c r="E25" s="102" t="s">
        <v>136</v>
      </c>
      <c r="F25" s="116">
        <f>SUM(F23:F24)</f>
        <v>352.5</v>
      </c>
    </row>
    <row r="26" spans="1:9" customFormat="1" ht="15">
      <c r="A26" s="191" t="s">
        <v>157</v>
      </c>
      <c r="B26" s="191"/>
      <c r="C26" s="191"/>
      <c r="D26" s="191"/>
      <c r="E26" s="191"/>
      <c r="F26" s="108">
        <f>F25</f>
        <v>352.5</v>
      </c>
    </row>
    <row r="27" spans="1:9" customFormat="1" ht="15">
      <c r="A27" s="191" t="s">
        <v>159</v>
      </c>
      <c r="B27" s="191"/>
      <c r="C27" s="191"/>
      <c r="D27" s="191"/>
      <c r="E27" s="191"/>
      <c r="F27" s="116">
        <v>0</v>
      </c>
    </row>
    <row r="28" spans="1:9" customFormat="1" ht="15">
      <c r="A28" s="192" t="s">
        <v>160</v>
      </c>
      <c r="B28" s="192" t="s">
        <v>68</v>
      </c>
      <c r="C28" s="110" t="s">
        <v>229</v>
      </c>
      <c r="D28" s="111">
        <v>4</v>
      </c>
      <c r="E28" s="111"/>
      <c r="F28" s="112">
        <v>657.25</v>
      </c>
    </row>
    <row r="29" spans="1:9" customFormat="1" ht="17.25" customHeight="1">
      <c r="A29" s="193"/>
      <c r="B29" s="193"/>
      <c r="C29" s="113" t="s">
        <v>151</v>
      </c>
      <c r="D29" s="114" t="s">
        <v>136</v>
      </c>
      <c r="E29" s="114" t="s">
        <v>136</v>
      </c>
      <c r="F29" s="115">
        <f>SUM(F28)</f>
        <v>657.25</v>
      </c>
    </row>
    <row r="30" spans="1:9" customFormat="1" ht="15">
      <c r="A30" s="192" t="s">
        <v>160</v>
      </c>
      <c r="B30" s="192" t="s">
        <v>210</v>
      </c>
      <c r="C30" s="110" t="s">
        <v>161</v>
      </c>
      <c r="D30" s="111">
        <v>4</v>
      </c>
      <c r="E30" s="111"/>
      <c r="F30" s="112">
        <v>236</v>
      </c>
    </row>
    <row r="31" spans="1:9" customFormat="1" ht="15">
      <c r="A31" s="194"/>
      <c r="B31" s="194"/>
      <c r="C31" s="110" t="s">
        <v>140</v>
      </c>
      <c r="D31" s="111">
        <v>4</v>
      </c>
      <c r="E31" s="111"/>
      <c r="F31" s="112">
        <v>24.67</v>
      </c>
    </row>
    <row r="32" spans="1:9" customFormat="1" ht="15">
      <c r="A32" s="194"/>
      <c r="B32" s="194"/>
      <c r="C32" s="110" t="s">
        <v>230</v>
      </c>
      <c r="D32" s="111">
        <v>1</v>
      </c>
      <c r="E32" s="111"/>
      <c r="F32" s="112">
        <v>60</v>
      </c>
    </row>
    <row r="33" spans="1:6" customFormat="1" ht="15">
      <c r="A33" s="194"/>
      <c r="B33" s="194"/>
      <c r="C33" s="110" t="s">
        <v>193</v>
      </c>
      <c r="D33" s="111">
        <v>4</v>
      </c>
      <c r="E33" s="111"/>
      <c r="F33" s="112">
        <v>400</v>
      </c>
    </row>
    <row r="34" spans="1:6" customFormat="1" ht="15">
      <c r="A34" s="194"/>
      <c r="B34" s="194"/>
      <c r="C34" s="110" t="s">
        <v>162</v>
      </c>
      <c r="D34" s="111">
        <v>20</v>
      </c>
      <c r="E34" s="111"/>
      <c r="F34" s="112">
        <v>10</v>
      </c>
    </row>
    <row r="35" spans="1:6" customFormat="1" ht="15">
      <c r="A35" s="194"/>
      <c r="B35" s="194"/>
      <c r="C35" s="110" t="s">
        <v>143</v>
      </c>
      <c r="D35" s="111">
        <v>5</v>
      </c>
      <c r="E35" s="111"/>
      <c r="F35" s="112">
        <v>275</v>
      </c>
    </row>
    <row r="36" spans="1:6" customFormat="1" ht="15">
      <c r="A36" s="194"/>
      <c r="B36" s="194"/>
      <c r="C36" s="110" t="s">
        <v>144</v>
      </c>
      <c r="D36" s="111">
        <v>5</v>
      </c>
      <c r="E36" s="111"/>
      <c r="F36" s="112">
        <v>244.51</v>
      </c>
    </row>
    <row r="37" spans="1:6" customFormat="1" ht="15">
      <c r="A37" s="194"/>
      <c r="B37" s="194"/>
      <c r="C37" s="110" t="s">
        <v>145</v>
      </c>
      <c r="D37" s="111">
        <v>11</v>
      </c>
      <c r="E37" s="111"/>
      <c r="F37" s="112">
        <v>759</v>
      </c>
    </row>
    <row r="38" spans="1:6" customFormat="1" ht="15">
      <c r="A38" s="194"/>
      <c r="B38" s="194"/>
      <c r="C38" s="110" t="s">
        <v>146</v>
      </c>
      <c r="D38" s="111">
        <v>6</v>
      </c>
      <c r="E38" s="111"/>
      <c r="F38" s="112">
        <v>696</v>
      </c>
    </row>
    <row r="39" spans="1:6" customFormat="1" ht="15">
      <c r="A39" s="194"/>
      <c r="B39" s="194"/>
      <c r="C39" s="110" t="s">
        <v>163</v>
      </c>
      <c r="D39" s="111">
        <v>4</v>
      </c>
      <c r="E39" s="111"/>
      <c r="F39" s="112">
        <v>28</v>
      </c>
    </row>
    <row r="40" spans="1:6" customFormat="1" ht="15">
      <c r="A40" s="194"/>
      <c r="B40" s="194"/>
      <c r="C40" s="110" t="s">
        <v>149</v>
      </c>
      <c r="D40" s="111">
        <v>6</v>
      </c>
      <c r="E40" s="111"/>
      <c r="F40" s="112">
        <v>35.61</v>
      </c>
    </row>
    <row r="41" spans="1:6" customFormat="1" ht="15">
      <c r="A41" s="194"/>
      <c r="B41" s="194"/>
      <c r="C41" s="110" t="s">
        <v>164</v>
      </c>
      <c r="D41" s="111">
        <v>6</v>
      </c>
      <c r="E41" s="111"/>
      <c r="F41" s="112">
        <v>78</v>
      </c>
    </row>
    <row r="42" spans="1:6" customFormat="1" ht="15">
      <c r="A42" s="194"/>
      <c r="B42" s="194"/>
      <c r="C42" s="110" t="s">
        <v>231</v>
      </c>
      <c r="D42" s="111">
        <v>2</v>
      </c>
      <c r="E42" s="111"/>
      <c r="F42" s="112">
        <v>34</v>
      </c>
    </row>
    <row r="43" spans="1:6" customFormat="1" ht="15">
      <c r="A43" s="194"/>
      <c r="B43" s="194"/>
      <c r="C43" s="110" t="s">
        <v>232</v>
      </c>
      <c r="D43" s="111">
        <v>2</v>
      </c>
      <c r="E43" s="111"/>
      <c r="F43" s="112">
        <v>100</v>
      </c>
    </row>
    <row r="44" spans="1:6" customFormat="1" ht="15">
      <c r="A44" s="194"/>
      <c r="B44" s="194"/>
      <c r="C44" s="110" t="s">
        <v>165</v>
      </c>
      <c r="D44" s="111">
        <v>10</v>
      </c>
      <c r="E44" s="111"/>
      <c r="F44" s="112">
        <v>70</v>
      </c>
    </row>
    <row r="45" spans="1:6" customFormat="1" ht="15">
      <c r="A45" s="194"/>
      <c r="B45" s="194"/>
      <c r="C45" s="110" t="s">
        <v>233</v>
      </c>
      <c r="D45" s="111">
        <v>2</v>
      </c>
      <c r="E45" s="111"/>
      <c r="F45" s="112">
        <v>142</v>
      </c>
    </row>
    <row r="46" spans="1:6" customFormat="1" ht="15">
      <c r="A46" s="194"/>
      <c r="B46" s="194"/>
      <c r="C46" s="110" t="s">
        <v>166</v>
      </c>
      <c r="D46" s="111">
        <v>2</v>
      </c>
      <c r="E46" s="111"/>
      <c r="F46" s="112">
        <v>82.95</v>
      </c>
    </row>
    <row r="47" spans="1:6" customFormat="1" ht="30.75" customHeight="1">
      <c r="A47" s="193"/>
      <c r="B47" s="193"/>
      <c r="C47" s="125" t="s">
        <v>211</v>
      </c>
      <c r="D47" s="114" t="s">
        <v>136</v>
      </c>
      <c r="E47" s="114" t="s">
        <v>136</v>
      </c>
      <c r="F47" s="115">
        <f>SUM(F30:F46)</f>
        <v>3275.7400000000002</v>
      </c>
    </row>
    <row r="48" spans="1:6" customFormat="1" ht="15">
      <c r="A48" s="192" t="s">
        <v>160</v>
      </c>
      <c r="B48" s="192" t="s">
        <v>154</v>
      </c>
      <c r="C48" s="110" t="s">
        <v>234</v>
      </c>
      <c r="D48" s="111">
        <v>20</v>
      </c>
      <c r="E48" s="111"/>
      <c r="F48" s="126">
        <v>1300</v>
      </c>
    </row>
    <row r="49" spans="1:9" customFormat="1" ht="15">
      <c r="A49" s="193"/>
      <c r="B49" s="193"/>
      <c r="C49" s="107" t="s">
        <v>155</v>
      </c>
      <c r="D49" s="114" t="s">
        <v>136</v>
      </c>
      <c r="E49" s="114" t="s">
        <v>136</v>
      </c>
      <c r="F49" s="115">
        <f>SUM(F48)</f>
        <v>1300</v>
      </c>
    </row>
    <row r="50" spans="1:9" customFormat="1" ht="15">
      <c r="A50" s="191" t="s">
        <v>160</v>
      </c>
      <c r="B50" s="191"/>
      <c r="C50" s="191"/>
      <c r="D50" s="191"/>
      <c r="E50" s="191"/>
      <c r="F50" s="108">
        <f>F49+F47+F29</f>
        <v>5232.99</v>
      </c>
    </row>
    <row r="51" spans="1:9" customFormat="1" ht="15">
      <c r="A51" s="191" t="s">
        <v>167</v>
      </c>
      <c r="B51" s="191"/>
      <c r="C51" s="191"/>
      <c r="D51" s="191"/>
      <c r="E51" s="191"/>
      <c r="F51" s="108">
        <f>F50+F26+F27</f>
        <v>5585.49</v>
      </c>
    </row>
    <row r="52" spans="1:9" customFormat="1" ht="15">
      <c r="A52" s="191" t="s">
        <v>168</v>
      </c>
      <c r="B52" s="191"/>
      <c r="C52" s="191"/>
      <c r="D52" s="191"/>
      <c r="E52" s="191"/>
      <c r="F52" s="108">
        <f>F51+F22</f>
        <v>26813.799999999996</v>
      </c>
      <c r="I52" s="109"/>
    </row>
    <row r="53" spans="1:9" ht="15">
      <c r="A53" s="191" t="s">
        <v>169</v>
      </c>
      <c r="B53" s="191"/>
      <c r="C53" s="191"/>
      <c r="D53" s="191"/>
      <c r="E53" s="191"/>
      <c r="F53" s="116">
        <v>0</v>
      </c>
      <c r="G53"/>
    </row>
    <row r="54" spans="1:9" ht="15">
      <c r="A54" s="191" t="s">
        <v>170</v>
      </c>
      <c r="B54" s="191"/>
      <c r="C54" s="191"/>
      <c r="D54" s="191"/>
      <c r="E54" s="191"/>
      <c r="F54" s="116">
        <v>0</v>
      </c>
      <c r="G54"/>
    </row>
    <row r="55" spans="1:9" ht="15">
      <c r="A55" s="192" t="s">
        <v>171</v>
      </c>
      <c r="B55" s="192" t="s">
        <v>210</v>
      </c>
      <c r="C55" s="110" t="s">
        <v>181</v>
      </c>
      <c r="D55" s="111">
        <v>2</v>
      </c>
      <c r="E55" s="111"/>
      <c r="F55" s="112">
        <v>20</v>
      </c>
    </row>
    <row r="56" spans="1:9" ht="15">
      <c r="A56" s="194"/>
      <c r="B56" s="194"/>
      <c r="C56" s="110" t="s">
        <v>235</v>
      </c>
      <c r="D56" s="111">
        <v>20</v>
      </c>
      <c r="E56" s="111"/>
      <c r="F56" s="112">
        <v>40</v>
      </c>
    </row>
    <row r="57" spans="1:9" ht="15">
      <c r="A57" s="194"/>
      <c r="B57" s="194"/>
      <c r="C57" s="110" t="s">
        <v>137</v>
      </c>
      <c r="D57" s="111">
        <v>10</v>
      </c>
      <c r="E57" s="111"/>
      <c r="F57" s="112">
        <v>10</v>
      </c>
    </row>
    <row r="58" spans="1:9" ht="15">
      <c r="A58" s="194"/>
      <c r="B58" s="194"/>
      <c r="C58" s="110" t="s">
        <v>137</v>
      </c>
      <c r="D58" s="111">
        <v>10</v>
      </c>
      <c r="E58" s="111"/>
      <c r="F58" s="112">
        <v>18.13</v>
      </c>
    </row>
    <row r="59" spans="1:9" ht="15">
      <c r="A59" s="194"/>
      <c r="B59" s="194"/>
      <c r="C59" s="110" t="s">
        <v>209</v>
      </c>
      <c r="D59" s="111">
        <v>6</v>
      </c>
      <c r="E59" s="111"/>
      <c r="F59" s="112">
        <v>7.2</v>
      </c>
    </row>
    <row r="60" spans="1:9" ht="15">
      <c r="A60" s="194"/>
      <c r="B60" s="194"/>
      <c r="C60" s="110" t="s">
        <v>236</v>
      </c>
      <c r="D60" s="111">
        <v>30</v>
      </c>
      <c r="E60" s="111"/>
      <c r="F60" s="112">
        <v>150</v>
      </c>
    </row>
    <row r="61" spans="1:9" ht="15">
      <c r="A61" s="194"/>
      <c r="B61" s="194"/>
      <c r="C61" s="110" t="s">
        <v>192</v>
      </c>
      <c r="D61" s="111">
        <v>10</v>
      </c>
      <c r="E61" s="111"/>
      <c r="F61" s="112">
        <v>50</v>
      </c>
    </row>
    <row r="62" spans="1:9" ht="15">
      <c r="A62" s="194"/>
      <c r="B62" s="194"/>
      <c r="C62" s="110" t="s">
        <v>179</v>
      </c>
      <c r="D62" s="111">
        <v>2</v>
      </c>
      <c r="E62" s="111"/>
      <c r="F62" s="112">
        <v>263.51</v>
      </c>
    </row>
    <row r="63" spans="1:9" ht="15">
      <c r="A63" s="194"/>
      <c r="B63" s="194"/>
      <c r="C63" s="110" t="s">
        <v>180</v>
      </c>
      <c r="D63" s="111">
        <v>4</v>
      </c>
      <c r="E63" s="111"/>
      <c r="F63" s="126">
        <v>1601.29</v>
      </c>
    </row>
    <row r="64" spans="1:9" ht="15">
      <c r="A64" s="194"/>
      <c r="B64" s="194"/>
      <c r="C64" s="110" t="s">
        <v>237</v>
      </c>
      <c r="D64" s="111">
        <v>1</v>
      </c>
      <c r="E64" s="111"/>
      <c r="F64" s="112">
        <v>169.2</v>
      </c>
    </row>
    <row r="65" spans="1:6" ht="15">
      <c r="A65" s="194"/>
      <c r="B65" s="194"/>
      <c r="C65" s="110" t="s">
        <v>238</v>
      </c>
      <c r="D65" s="111">
        <v>10</v>
      </c>
      <c r="E65" s="111"/>
      <c r="F65" s="126">
        <v>3015</v>
      </c>
    </row>
    <row r="66" spans="1:6" ht="15">
      <c r="A66" s="194"/>
      <c r="B66" s="194"/>
      <c r="C66" s="110" t="s">
        <v>239</v>
      </c>
      <c r="D66" s="111">
        <v>6</v>
      </c>
      <c r="E66" s="111"/>
      <c r="F66" s="112">
        <v>180</v>
      </c>
    </row>
    <row r="67" spans="1:6" ht="15">
      <c r="A67" s="194"/>
      <c r="B67" s="194"/>
      <c r="C67" s="110" t="s">
        <v>196</v>
      </c>
      <c r="D67" s="111">
        <v>10</v>
      </c>
      <c r="E67" s="111"/>
      <c r="F67" s="112">
        <v>300</v>
      </c>
    </row>
    <row r="68" spans="1:6" ht="15">
      <c r="A68" s="194"/>
      <c r="B68" s="194"/>
      <c r="C68" s="110" t="s">
        <v>138</v>
      </c>
      <c r="D68" s="111">
        <v>0.25</v>
      </c>
      <c r="E68" s="111"/>
      <c r="F68" s="112">
        <v>38.75</v>
      </c>
    </row>
    <row r="69" spans="1:6" ht="15">
      <c r="A69" s="194"/>
      <c r="B69" s="194"/>
      <c r="C69" s="110" t="s">
        <v>208</v>
      </c>
      <c r="D69" s="111">
        <v>2</v>
      </c>
      <c r="E69" s="111"/>
      <c r="F69" s="112">
        <v>464.44</v>
      </c>
    </row>
    <row r="70" spans="1:6" ht="15">
      <c r="A70" s="194"/>
      <c r="B70" s="194"/>
      <c r="C70" s="110" t="s">
        <v>183</v>
      </c>
      <c r="D70" s="111">
        <v>2</v>
      </c>
      <c r="E70" s="111"/>
      <c r="F70" s="112">
        <v>30</v>
      </c>
    </row>
    <row r="71" spans="1:6" ht="30.75" customHeight="1">
      <c r="A71" s="193"/>
      <c r="B71" s="193"/>
      <c r="C71" s="125" t="s">
        <v>211</v>
      </c>
      <c r="D71" s="114" t="s">
        <v>136</v>
      </c>
      <c r="E71" s="114" t="s">
        <v>136</v>
      </c>
      <c r="F71" s="115">
        <f>SUM(F55:F70)</f>
        <v>6357.5199999999995</v>
      </c>
    </row>
    <row r="72" spans="1:6" ht="15">
      <c r="A72" s="192" t="s">
        <v>171</v>
      </c>
      <c r="B72" s="192" t="s">
        <v>154</v>
      </c>
      <c r="C72" s="110" t="s">
        <v>240</v>
      </c>
      <c r="D72" s="111">
        <v>1</v>
      </c>
      <c r="E72" s="111"/>
      <c r="F72" s="126">
        <v>1570</v>
      </c>
    </row>
    <row r="73" spans="1:6" ht="15">
      <c r="A73" s="194"/>
      <c r="B73" s="194"/>
      <c r="C73" s="110" t="s">
        <v>241</v>
      </c>
      <c r="D73" s="111">
        <v>10</v>
      </c>
      <c r="E73" s="111"/>
      <c r="F73" s="112">
        <v>750</v>
      </c>
    </row>
    <row r="74" spans="1:6" ht="15">
      <c r="A74" s="193"/>
      <c r="B74" s="193"/>
      <c r="C74" s="107" t="s">
        <v>155</v>
      </c>
      <c r="D74" s="114" t="s">
        <v>136</v>
      </c>
      <c r="E74" s="114" t="s">
        <v>136</v>
      </c>
      <c r="F74" s="115">
        <f>SUM(F72:F73)</f>
        <v>2320</v>
      </c>
    </row>
    <row r="75" spans="1:6" ht="15">
      <c r="A75" s="185" t="s">
        <v>242</v>
      </c>
      <c r="B75" s="192" t="s">
        <v>41</v>
      </c>
      <c r="C75" s="110" t="s">
        <v>172</v>
      </c>
      <c r="D75" s="111">
        <v>10</v>
      </c>
      <c r="E75" s="111"/>
      <c r="F75" s="112">
        <v>142.5</v>
      </c>
    </row>
    <row r="76" spans="1:6" ht="15">
      <c r="A76" s="187"/>
      <c r="B76" s="194"/>
      <c r="C76" s="110" t="s">
        <v>173</v>
      </c>
      <c r="D76" s="111">
        <v>10</v>
      </c>
      <c r="E76" s="111"/>
      <c r="F76" s="112">
        <v>157</v>
      </c>
    </row>
    <row r="77" spans="1:6" ht="30.75" customHeight="1">
      <c r="A77" s="186"/>
      <c r="B77" s="193"/>
      <c r="C77" s="113" t="s">
        <v>243</v>
      </c>
      <c r="D77" s="114" t="s">
        <v>136</v>
      </c>
      <c r="E77" s="127" t="s">
        <v>136</v>
      </c>
      <c r="F77" s="115">
        <f>SUM(F75:F76)</f>
        <v>299.5</v>
      </c>
    </row>
    <row r="78" spans="1:6" ht="15">
      <c r="A78" s="185" t="s">
        <v>242</v>
      </c>
      <c r="B78" s="185" t="s">
        <v>152</v>
      </c>
      <c r="C78" s="110" t="s">
        <v>174</v>
      </c>
      <c r="D78" s="111">
        <v>260</v>
      </c>
      <c r="E78" s="111"/>
      <c r="F78" s="112">
        <v>136</v>
      </c>
    </row>
    <row r="79" spans="1:6" ht="32.25" customHeight="1">
      <c r="A79" s="186"/>
      <c r="B79" s="186"/>
      <c r="C79" s="106" t="s">
        <v>153</v>
      </c>
      <c r="D79" s="114" t="s">
        <v>136</v>
      </c>
      <c r="E79" s="127" t="s">
        <v>136</v>
      </c>
      <c r="F79" s="115">
        <f>F78</f>
        <v>136</v>
      </c>
    </row>
    <row r="80" spans="1:6" ht="15">
      <c r="A80" s="185" t="s">
        <v>171</v>
      </c>
      <c r="B80" s="185" t="s">
        <v>175</v>
      </c>
      <c r="C80" s="110" t="s">
        <v>244</v>
      </c>
      <c r="D80" s="111">
        <v>1</v>
      </c>
      <c r="E80" s="111"/>
      <c r="F80" s="112">
        <v>230</v>
      </c>
    </row>
    <row r="81" spans="1:9" ht="15">
      <c r="A81" s="187"/>
      <c r="B81" s="187"/>
      <c r="C81" s="110" t="s">
        <v>176</v>
      </c>
      <c r="D81" s="111">
        <v>2</v>
      </c>
      <c r="E81" s="111"/>
      <c r="F81" s="112">
        <v>700</v>
      </c>
    </row>
    <row r="82" spans="1:9" ht="15">
      <c r="A82" s="187"/>
      <c r="B82" s="187"/>
      <c r="C82" s="110" t="s">
        <v>245</v>
      </c>
      <c r="D82" s="111">
        <v>2</v>
      </c>
      <c r="E82" s="111"/>
      <c r="F82" s="112">
        <v>46</v>
      </c>
    </row>
    <row r="83" spans="1:9" ht="15">
      <c r="A83" s="186"/>
      <c r="B83" s="186"/>
      <c r="C83" s="101" t="s">
        <v>177</v>
      </c>
      <c r="D83" s="102" t="s">
        <v>136</v>
      </c>
      <c r="E83" s="102" t="s">
        <v>136</v>
      </c>
      <c r="F83" s="103">
        <f>SUM(F80:F82)</f>
        <v>976</v>
      </c>
    </row>
    <row r="84" spans="1:9" customFormat="1" ht="15">
      <c r="A84" s="191" t="s">
        <v>171</v>
      </c>
      <c r="B84" s="191"/>
      <c r="C84" s="191"/>
      <c r="D84" s="191"/>
      <c r="E84" s="191"/>
      <c r="F84" s="116">
        <f>F83+F79+F77+F74+F71</f>
        <v>10089.02</v>
      </c>
    </row>
    <row r="85" spans="1:9" ht="15">
      <c r="A85" s="191" t="s">
        <v>184</v>
      </c>
      <c r="B85" s="191"/>
      <c r="C85" s="191"/>
      <c r="D85" s="191"/>
      <c r="E85" s="191"/>
      <c r="F85" s="116">
        <f>F84+F54+F53</f>
        <v>10089.02</v>
      </c>
    </row>
    <row r="86" spans="1:9" ht="15">
      <c r="A86" s="191" t="s">
        <v>185</v>
      </c>
      <c r="B86" s="191"/>
      <c r="C86" s="191"/>
      <c r="D86" s="191"/>
      <c r="E86" s="191"/>
      <c r="F86" s="117">
        <f>F52+F85</f>
        <v>36902.819999999992</v>
      </c>
      <c r="G86" s="118"/>
      <c r="H86"/>
      <c r="I86" s="109"/>
    </row>
    <row r="87" spans="1:9">
      <c r="A87" s="185" t="s">
        <v>186</v>
      </c>
      <c r="B87" s="185" t="s">
        <v>42</v>
      </c>
      <c r="C87" s="97" t="s">
        <v>187</v>
      </c>
      <c r="D87" s="98">
        <v>3</v>
      </c>
      <c r="E87" s="98"/>
      <c r="F87" s="99">
        <v>106.14</v>
      </c>
    </row>
    <row r="88" spans="1:9">
      <c r="A88" s="187"/>
      <c r="B88" s="187"/>
      <c r="C88" s="97" t="s">
        <v>246</v>
      </c>
      <c r="D88" s="98">
        <v>15</v>
      </c>
      <c r="E88" s="98"/>
      <c r="F88" s="99">
        <v>130</v>
      </c>
    </row>
    <row r="89" spans="1:9" ht="15">
      <c r="A89" s="186"/>
      <c r="B89" s="186"/>
      <c r="C89" s="119" t="s">
        <v>188</v>
      </c>
      <c r="D89" s="102" t="s">
        <v>136</v>
      </c>
      <c r="E89" s="102" t="s">
        <v>136</v>
      </c>
      <c r="F89" s="103">
        <f>SUM(F87:F88)</f>
        <v>236.14</v>
      </c>
    </row>
    <row r="90" spans="1:9">
      <c r="A90" s="185" t="s">
        <v>186</v>
      </c>
      <c r="B90" s="185" t="s">
        <v>41</v>
      </c>
      <c r="C90" s="97" t="s">
        <v>150</v>
      </c>
      <c r="D90" s="98">
        <v>10</v>
      </c>
      <c r="E90" s="98"/>
      <c r="F90" s="99">
        <v>157</v>
      </c>
    </row>
    <row r="91" spans="1:9" ht="29.25" customHeight="1">
      <c r="A91" s="186"/>
      <c r="B91" s="186"/>
      <c r="C91" s="104" t="s">
        <v>216</v>
      </c>
      <c r="D91" s="102" t="s">
        <v>136</v>
      </c>
      <c r="E91" s="102" t="s">
        <v>136</v>
      </c>
      <c r="F91" s="103">
        <f>F90</f>
        <v>157</v>
      </c>
    </row>
    <row r="92" spans="1:9">
      <c r="A92" s="185" t="s">
        <v>186</v>
      </c>
      <c r="B92" s="185" t="s">
        <v>247</v>
      </c>
      <c r="C92" s="97" t="s">
        <v>192</v>
      </c>
      <c r="D92" s="98">
        <v>20</v>
      </c>
      <c r="E92" s="98"/>
      <c r="F92" s="99">
        <v>100</v>
      </c>
    </row>
    <row r="93" spans="1:9">
      <c r="A93" s="187"/>
      <c r="B93" s="187"/>
      <c r="C93" s="97" t="s">
        <v>180</v>
      </c>
      <c r="D93" s="98">
        <v>4</v>
      </c>
      <c r="E93" s="98"/>
      <c r="F93" s="105">
        <v>1601.29</v>
      </c>
    </row>
    <row r="94" spans="1:9">
      <c r="A94" s="187"/>
      <c r="B94" s="187"/>
      <c r="C94" s="97" t="s">
        <v>196</v>
      </c>
      <c r="D94" s="98">
        <v>5</v>
      </c>
      <c r="E94" s="98"/>
      <c r="F94" s="99">
        <v>150</v>
      </c>
    </row>
    <row r="95" spans="1:9">
      <c r="A95" s="187"/>
      <c r="B95" s="187"/>
      <c r="C95" s="97" t="s">
        <v>208</v>
      </c>
      <c r="D95" s="98">
        <v>3</v>
      </c>
      <c r="E95" s="98"/>
      <c r="F95" s="99">
        <v>696.67</v>
      </c>
    </row>
    <row r="96" spans="1:9">
      <c r="A96" s="187"/>
      <c r="B96" s="187"/>
      <c r="C96" s="97" t="s">
        <v>139</v>
      </c>
      <c r="D96" s="98">
        <v>6</v>
      </c>
      <c r="E96" s="98"/>
      <c r="F96" s="99">
        <v>34</v>
      </c>
    </row>
    <row r="97" spans="1:6">
      <c r="A97" s="187"/>
      <c r="B97" s="187"/>
      <c r="C97" s="97" t="s">
        <v>182</v>
      </c>
      <c r="D97" s="98">
        <v>8</v>
      </c>
      <c r="E97" s="98"/>
      <c r="F97" s="99">
        <v>63.53</v>
      </c>
    </row>
    <row r="98" spans="1:6">
      <c r="A98" s="187"/>
      <c r="B98" s="187"/>
      <c r="C98" s="97" t="s">
        <v>248</v>
      </c>
      <c r="D98" s="98">
        <v>8</v>
      </c>
      <c r="E98" s="98"/>
      <c r="F98" s="99">
        <v>64</v>
      </c>
    </row>
    <row r="99" spans="1:6">
      <c r="A99" s="187"/>
      <c r="B99" s="187"/>
      <c r="C99" s="97" t="s">
        <v>248</v>
      </c>
      <c r="D99" s="98">
        <v>2</v>
      </c>
      <c r="E99" s="98"/>
      <c r="F99" s="99">
        <v>14</v>
      </c>
    </row>
    <row r="100" spans="1:6">
      <c r="A100" s="187"/>
      <c r="B100" s="187"/>
      <c r="C100" s="97" t="s">
        <v>249</v>
      </c>
      <c r="D100" s="98">
        <v>2</v>
      </c>
      <c r="E100" s="98"/>
      <c r="F100" s="99">
        <v>228.29</v>
      </c>
    </row>
    <row r="101" spans="1:6">
      <c r="A101" s="187"/>
      <c r="B101" s="187"/>
      <c r="C101" s="97" t="s">
        <v>250</v>
      </c>
      <c r="D101" s="98">
        <v>2</v>
      </c>
      <c r="E101" s="98"/>
      <c r="F101" s="99">
        <v>306</v>
      </c>
    </row>
    <row r="102" spans="1:6">
      <c r="A102" s="187"/>
      <c r="B102" s="187"/>
      <c r="C102" s="97" t="s">
        <v>142</v>
      </c>
      <c r="D102" s="98">
        <v>1</v>
      </c>
      <c r="E102" s="98"/>
      <c r="F102" s="99">
        <v>314</v>
      </c>
    </row>
    <row r="103" spans="1:6">
      <c r="A103" s="187"/>
      <c r="B103" s="187"/>
      <c r="C103" s="97" t="s">
        <v>230</v>
      </c>
      <c r="D103" s="98">
        <v>2</v>
      </c>
      <c r="E103" s="98"/>
      <c r="F103" s="99">
        <v>152</v>
      </c>
    </row>
    <row r="104" spans="1:6">
      <c r="A104" s="187"/>
      <c r="B104" s="187"/>
      <c r="C104" s="97" t="s">
        <v>204</v>
      </c>
      <c r="D104" s="98">
        <v>30</v>
      </c>
      <c r="E104" s="98"/>
      <c r="F104" s="99">
        <v>15</v>
      </c>
    </row>
    <row r="105" spans="1:6" ht="28.5" customHeight="1">
      <c r="A105" s="186"/>
      <c r="B105" s="186"/>
      <c r="C105" s="106" t="s">
        <v>251</v>
      </c>
      <c r="D105" s="102" t="s">
        <v>136</v>
      </c>
      <c r="E105" s="102" t="s">
        <v>136</v>
      </c>
      <c r="F105" s="103">
        <f>SUM(F92:F104)</f>
        <v>3738.78</v>
      </c>
    </row>
    <row r="106" spans="1:6">
      <c r="A106" s="185" t="s">
        <v>186</v>
      </c>
      <c r="B106" s="195" t="s">
        <v>189</v>
      </c>
      <c r="C106" s="97" t="s">
        <v>190</v>
      </c>
      <c r="D106" s="98">
        <v>2</v>
      </c>
      <c r="E106" s="98"/>
      <c r="F106" s="99">
        <v>900</v>
      </c>
    </row>
    <row r="107" spans="1:6" ht="15">
      <c r="A107" s="186"/>
      <c r="B107" s="196"/>
      <c r="C107" s="101" t="s">
        <v>191</v>
      </c>
      <c r="D107" s="120" t="s">
        <v>136</v>
      </c>
      <c r="E107" s="120" t="s">
        <v>136</v>
      </c>
      <c r="F107" s="116">
        <f>F106</f>
        <v>900</v>
      </c>
    </row>
    <row r="108" spans="1:6">
      <c r="A108" s="185" t="s">
        <v>186</v>
      </c>
      <c r="B108" s="189" t="s">
        <v>252</v>
      </c>
      <c r="C108" s="128" t="s">
        <v>253</v>
      </c>
      <c r="D108" s="128">
        <v>6</v>
      </c>
      <c r="E108" s="128"/>
      <c r="F108" s="129">
        <v>108</v>
      </c>
    </row>
    <row r="109" spans="1:6">
      <c r="A109" s="187"/>
      <c r="B109" s="189"/>
      <c r="C109" s="128" t="s">
        <v>254</v>
      </c>
      <c r="D109" s="128">
        <v>8</v>
      </c>
      <c r="E109" s="128"/>
      <c r="F109" s="129">
        <v>384</v>
      </c>
    </row>
    <row r="110" spans="1:6">
      <c r="A110" s="187"/>
      <c r="B110" s="189"/>
      <c r="C110" s="97" t="s">
        <v>255</v>
      </c>
      <c r="D110" s="98">
        <v>4</v>
      </c>
      <c r="E110" s="98"/>
      <c r="F110" s="99">
        <v>192</v>
      </c>
    </row>
    <row r="111" spans="1:6">
      <c r="A111" s="187"/>
      <c r="B111" s="189"/>
      <c r="C111" s="97" t="s">
        <v>194</v>
      </c>
      <c r="D111" s="98">
        <v>12</v>
      </c>
      <c r="E111" s="98"/>
      <c r="F111" s="99">
        <v>972</v>
      </c>
    </row>
    <row r="112" spans="1:6">
      <c r="A112" s="187"/>
      <c r="B112" s="189"/>
      <c r="C112" s="97" t="s">
        <v>256</v>
      </c>
      <c r="D112" s="98">
        <v>20</v>
      </c>
      <c r="E112" s="98"/>
      <c r="F112" s="105">
        <v>2320</v>
      </c>
    </row>
    <row r="113" spans="1:6">
      <c r="A113" s="187"/>
      <c r="B113" s="189"/>
      <c r="C113" s="97" t="s">
        <v>257</v>
      </c>
      <c r="D113" s="98">
        <v>4</v>
      </c>
      <c r="E113" s="98"/>
      <c r="F113" s="99">
        <v>380</v>
      </c>
    </row>
    <row r="114" spans="1:6">
      <c r="A114" s="187"/>
      <c r="B114" s="189"/>
      <c r="C114" s="97" t="s">
        <v>164</v>
      </c>
      <c r="D114" s="98">
        <v>4</v>
      </c>
      <c r="E114" s="98"/>
      <c r="F114" s="99">
        <v>52</v>
      </c>
    </row>
    <row r="115" spans="1:6">
      <c r="A115" s="187"/>
      <c r="B115" s="189"/>
      <c r="C115" s="97" t="s">
        <v>195</v>
      </c>
      <c r="D115" s="98">
        <v>2</v>
      </c>
      <c r="E115" s="98"/>
      <c r="F115" s="99">
        <v>142</v>
      </c>
    </row>
    <row r="116" spans="1:6">
      <c r="A116" s="187"/>
      <c r="B116" s="189"/>
      <c r="C116" s="97" t="s">
        <v>165</v>
      </c>
      <c r="D116" s="98">
        <v>4</v>
      </c>
      <c r="E116" s="98"/>
      <c r="F116" s="99">
        <v>28</v>
      </c>
    </row>
    <row r="117" spans="1:6">
      <c r="A117" s="187"/>
      <c r="B117" s="189"/>
      <c r="C117" s="97" t="s">
        <v>258</v>
      </c>
      <c r="D117" s="98">
        <v>6</v>
      </c>
      <c r="E117" s="98"/>
      <c r="F117" s="99">
        <v>42</v>
      </c>
    </row>
    <row r="118" spans="1:6">
      <c r="A118" s="187"/>
      <c r="B118" s="189"/>
      <c r="C118" s="97" t="s">
        <v>197</v>
      </c>
      <c r="D118" s="98">
        <v>5</v>
      </c>
      <c r="E118" s="98"/>
      <c r="F118" s="99">
        <v>75</v>
      </c>
    </row>
    <row r="119" spans="1:6">
      <c r="A119" s="187"/>
      <c r="B119" s="189"/>
      <c r="C119" s="97" t="s">
        <v>148</v>
      </c>
      <c r="D119" s="98">
        <v>20</v>
      </c>
      <c r="E119" s="98"/>
      <c r="F119" s="105">
        <v>1672.73</v>
      </c>
    </row>
    <row r="120" spans="1:6">
      <c r="A120" s="187"/>
      <c r="B120" s="189"/>
      <c r="C120" s="97" t="s">
        <v>259</v>
      </c>
      <c r="D120" s="98">
        <v>10</v>
      </c>
      <c r="E120" s="98"/>
      <c r="F120" s="105">
        <v>1550</v>
      </c>
    </row>
    <row r="121" spans="1:6" ht="48" customHeight="1">
      <c r="A121" s="186"/>
      <c r="B121" s="189"/>
      <c r="C121" s="101" t="s">
        <v>260</v>
      </c>
      <c r="D121" s="102" t="s">
        <v>136</v>
      </c>
      <c r="E121" s="102" t="s">
        <v>136</v>
      </c>
      <c r="F121" s="103">
        <f>SUM(F108:F120)</f>
        <v>7917.73</v>
      </c>
    </row>
    <row r="122" spans="1:6">
      <c r="A122" s="185" t="s">
        <v>186</v>
      </c>
      <c r="B122" s="197" t="s">
        <v>261</v>
      </c>
      <c r="C122" s="97" t="s">
        <v>262</v>
      </c>
      <c r="D122" s="98">
        <v>1</v>
      </c>
      <c r="E122" s="98"/>
      <c r="F122" s="99">
        <v>52</v>
      </c>
    </row>
    <row r="123" spans="1:6" ht="15">
      <c r="A123" s="186"/>
      <c r="B123" s="198"/>
      <c r="C123" s="101" t="s">
        <v>263</v>
      </c>
      <c r="D123" s="120" t="s">
        <v>136</v>
      </c>
      <c r="E123" s="120" t="s">
        <v>136</v>
      </c>
      <c r="F123" s="116">
        <f>F122</f>
        <v>52</v>
      </c>
    </row>
    <row r="124" spans="1:6">
      <c r="A124" s="185" t="s">
        <v>186</v>
      </c>
      <c r="B124" s="197" t="s">
        <v>68</v>
      </c>
      <c r="C124" s="97" t="s">
        <v>198</v>
      </c>
      <c r="D124" s="98">
        <v>1</v>
      </c>
      <c r="E124" s="98"/>
      <c r="F124" s="99">
        <v>375</v>
      </c>
    </row>
    <row r="125" spans="1:6">
      <c r="A125" s="187"/>
      <c r="B125" s="199"/>
      <c r="C125" s="97" t="s">
        <v>264</v>
      </c>
      <c r="D125" s="98">
        <v>1</v>
      </c>
      <c r="E125" s="98"/>
      <c r="F125" s="99">
        <v>150</v>
      </c>
    </row>
    <row r="126" spans="1:6" ht="14.25" customHeight="1">
      <c r="A126" s="186"/>
      <c r="B126" s="198"/>
      <c r="C126" s="106" t="s">
        <v>199</v>
      </c>
      <c r="D126" s="102" t="s">
        <v>136</v>
      </c>
      <c r="E126" s="102" t="s">
        <v>136</v>
      </c>
      <c r="F126" s="103">
        <f>SUM(F124:F125)</f>
        <v>525</v>
      </c>
    </row>
    <row r="127" spans="1:6" ht="15">
      <c r="A127" s="191" t="s">
        <v>186</v>
      </c>
      <c r="B127" s="191"/>
      <c r="C127" s="191"/>
      <c r="D127" s="191"/>
      <c r="E127" s="191"/>
      <c r="F127" s="116">
        <f>F126+F123+F121+F107+F105+F91+F89</f>
        <v>13526.65</v>
      </c>
    </row>
    <row r="128" spans="1:6">
      <c r="A128" s="185" t="s">
        <v>200</v>
      </c>
      <c r="B128" s="197" t="s">
        <v>178</v>
      </c>
      <c r="C128" s="97" t="s">
        <v>201</v>
      </c>
      <c r="D128" s="98">
        <v>1</v>
      </c>
      <c r="E128" s="98"/>
      <c r="F128" s="99">
        <v>6</v>
      </c>
    </row>
    <row r="129" spans="1:6">
      <c r="A129" s="187"/>
      <c r="B129" s="199"/>
      <c r="C129" s="97" t="s">
        <v>202</v>
      </c>
      <c r="D129" s="98">
        <v>2</v>
      </c>
      <c r="E129" s="98"/>
      <c r="F129" s="99">
        <v>30</v>
      </c>
    </row>
    <row r="130" spans="1:6">
      <c r="A130" s="187"/>
      <c r="B130" s="199"/>
      <c r="C130" s="97" t="s">
        <v>205</v>
      </c>
      <c r="D130" s="98">
        <v>1</v>
      </c>
      <c r="E130" s="98"/>
      <c r="F130" s="99">
        <v>15</v>
      </c>
    </row>
    <row r="131" spans="1:6" ht="15">
      <c r="A131" s="186"/>
      <c r="B131" s="198"/>
      <c r="C131" s="107" t="s">
        <v>203</v>
      </c>
      <c r="D131" s="102" t="s">
        <v>136</v>
      </c>
      <c r="E131" s="102" t="s">
        <v>136</v>
      </c>
      <c r="F131" s="103">
        <f>SUM(F128:F130)</f>
        <v>51</v>
      </c>
    </row>
    <row r="132" spans="1:6">
      <c r="A132" s="185" t="s">
        <v>200</v>
      </c>
      <c r="B132" s="185" t="s">
        <v>265</v>
      </c>
      <c r="C132" s="97" t="s">
        <v>206</v>
      </c>
      <c r="D132" s="98">
        <v>1</v>
      </c>
      <c r="E132" s="98"/>
      <c r="F132" s="99">
        <v>66</v>
      </c>
    </row>
    <row r="133" spans="1:6" ht="26.25" customHeight="1">
      <c r="A133" s="186"/>
      <c r="B133" s="186"/>
      <c r="C133" s="101" t="s">
        <v>266</v>
      </c>
      <c r="D133" s="102" t="s">
        <v>136</v>
      </c>
      <c r="E133" s="102" t="s">
        <v>136</v>
      </c>
      <c r="F133" s="103">
        <f>SUM(F132)</f>
        <v>66</v>
      </c>
    </row>
    <row r="134" spans="1:6">
      <c r="A134" s="185" t="s">
        <v>200</v>
      </c>
      <c r="B134" s="185" t="s">
        <v>267</v>
      </c>
      <c r="C134" s="97" t="s">
        <v>194</v>
      </c>
      <c r="D134" s="98">
        <v>28</v>
      </c>
      <c r="E134" s="98"/>
      <c r="F134" s="105">
        <v>2268</v>
      </c>
    </row>
    <row r="135" spans="1:6">
      <c r="A135" s="187"/>
      <c r="B135" s="187"/>
      <c r="C135" s="97" t="s">
        <v>268</v>
      </c>
      <c r="D135" s="98">
        <v>2</v>
      </c>
      <c r="E135" s="98"/>
      <c r="F135" s="99">
        <v>40</v>
      </c>
    </row>
    <row r="136" spans="1:6">
      <c r="A136" s="187"/>
      <c r="B136" s="187"/>
      <c r="C136" s="97" t="s">
        <v>137</v>
      </c>
      <c r="D136" s="98">
        <v>20</v>
      </c>
      <c r="E136" s="98"/>
      <c r="F136" s="99">
        <v>36.25</v>
      </c>
    </row>
    <row r="137" spans="1:6">
      <c r="A137" s="187"/>
      <c r="B137" s="187"/>
      <c r="C137" s="97" t="s">
        <v>179</v>
      </c>
      <c r="D137" s="98">
        <v>10</v>
      </c>
      <c r="E137" s="98"/>
      <c r="F137" s="105">
        <v>1317.57</v>
      </c>
    </row>
    <row r="138" spans="1:6">
      <c r="A138" s="187"/>
      <c r="B138" s="187"/>
      <c r="C138" s="97" t="s">
        <v>180</v>
      </c>
      <c r="D138" s="98">
        <v>2</v>
      </c>
      <c r="E138" s="98"/>
      <c r="F138" s="99">
        <v>800.65</v>
      </c>
    </row>
    <row r="139" spans="1:6">
      <c r="A139" s="187"/>
      <c r="B139" s="187"/>
      <c r="C139" s="97" t="s">
        <v>196</v>
      </c>
      <c r="D139" s="98">
        <v>2</v>
      </c>
      <c r="E139" s="98"/>
      <c r="F139" s="99">
        <v>60</v>
      </c>
    </row>
    <row r="140" spans="1:6">
      <c r="A140" s="187"/>
      <c r="B140" s="187"/>
      <c r="C140" s="97" t="s">
        <v>269</v>
      </c>
      <c r="D140" s="98">
        <v>7</v>
      </c>
      <c r="E140" s="98"/>
      <c r="F140" s="99">
        <v>609</v>
      </c>
    </row>
    <row r="141" spans="1:6">
      <c r="A141" s="187"/>
      <c r="B141" s="187"/>
      <c r="C141" s="97" t="s">
        <v>147</v>
      </c>
      <c r="D141" s="98">
        <v>10</v>
      </c>
      <c r="E141" s="98"/>
      <c r="F141" s="99">
        <v>459.09</v>
      </c>
    </row>
    <row r="142" spans="1:6">
      <c r="A142" s="187"/>
      <c r="B142" s="187"/>
      <c r="C142" s="97" t="s">
        <v>148</v>
      </c>
      <c r="D142" s="98">
        <v>20</v>
      </c>
      <c r="E142" s="98"/>
      <c r="F142" s="105">
        <v>1672.73</v>
      </c>
    </row>
    <row r="143" spans="1:6">
      <c r="A143" s="187"/>
      <c r="B143" s="187"/>
      <c r="C143" s="97" t="s">
        <v>259</v>
      </c>
      <c r="D143" s="98">
        <v>8</v>
      </c>
      <c r="E143" s="98"/>
      <c r="F143" s="105">
        <v>1240</v>
      </c>
    </row>
    <row r="144" spans="1:6" ht="30" customHeight="1">
      <c r="A144" s="186"/>
      <c r="B144" s="186"/>
      <c r="C144" s="101" t="s">
        <v>270</v>
      </c>
      <c r="D144" s="102" t="s">
        <v>136</v>
      </c>
      <c r="E144" s="102" t="s">
        <v>136</v>
      </c>
      <c r="F144" s="103">
        <f>SUM(F134:F143)</f>
        <v>8503.2899999999991</v>
      </c>
    </row>
    <row r="145" spans="1:9" ht="15">
      <c r="A145" s="191" t="s">
        <v>200</v>
      </c>
      <c r="B145" s="191"/>
      <c r="C145" s="191"/>
      <c r="D145" s="191"/>
      <c r="E145" s="191"/>
      <c r="F145" s="116">
        <f>F144+F133+F131</f>
        <v>8620.2899999999991</v>
      </c>
    </row>
    <row r="146" spans="1:9">
      <c r="A146" s="185" t="s">
        <v>207</v>
      </c>
      <c r="B146" s="185" t="s">
        <v>271</v>
      </c>
      <c r="C146" s="97" t="s">
        <v>272</v>
      </c>
      <c r="D146" s="98">
        <v>2</v>
      </c>
      <c r="E146" s="98"/>
      <c r="F146" s="99">
        <v>240</v>
      </c>
    </row>
    <row r="147" spans="1:9">
      <c r="A147" s="187"/>
      <c r="B147" s="187"/>
      <c r="C147" s="97" t="s">
        <v>273</v>
      </c>
      <c r="D147" s="98">
        <v>7</v>
      </c>
      <c r="E147" s="98"/>
      <c r="F147" s="99">
        <v>742</v>
      </c>
    </row>
    <row r="148" spans="1:9">
      <c r="A148" s="187"/>
      <c r="B148" s="187"/>
      <c r="C148" s="97" t="s">
        <v>274</v>
      </c>
      <c r="D148" s="98">
        <v>10</v>
      </c>
      <c r="E148" s="98"/>
      <c r="F148" s="99">
        <v>330</v>
      </c>
    </row>
    <row r="149" spans="1:9">
      <c r="A149" s="187"/>
      <c r="B149" s="187"/>
      <c r="C149" s="97" t="s">
        <v>208</v>
      </c>
      <c r="D149" s="98">
        <v>0.5</v>
      </c>
      <c r="E149" s="98"/>
      <c r="F149" s="99">
        <v>185.25</v>
      </c>
    </row>
    <row r="150" spans="1:9">
      <c r="A150" s="187"/>
      <c r="B150" s="187"/>
      <c r="C150" s="97" t="s">
        <v>269</v>
      </c>
      <c r="D150" s="98">
        <v>7</v>
      </c>
      <c r="E150" s="98"/>
      <c r="F150" s="99">
        <v>742</v>
      </c>
    </row>
    <row r="151" spans="1:9">
      <c r="A151" s="187"/>
      <c r="B151" s="187"/>
      <c r="C151" s="97" t="s">
        <v>272</v>
      </c>
      <c r="D151" s="98">
        <v>2</v>
      </c>
      <c r="E151" s="98"/>
      <c r="F151" s="99">
        <v>240</v>
      </c>
    </row>
    <row r="152" spans="1:9" ht="27.75" customHeight="1">
      <c r="A152" s="186"/>
      <c r="B152" s="186"/>
      <c r="C152" s="101" t="s">
        <v>275</v>
      </c>
      <c r="D152" s="102" t="s">
        <v>136</v>
      </c>
      <c r="E152" s="102" t="s">
        <v>136</v>
      </c>
      <c r="F152" s="103">
        <f>SUM(F146:F151)</f>
        <v>2479.25</v>
      </c>
    </row>
    <row r="153" spans="1:9">
      <c r="A153" s="185" t="s">
        <v>207</v>
      </c>
      <c r="B153" s="185" t="s">
        <v>41</v>
      </c>
      <c r="C153" s="97" t="s">
        <v>150</v>
      </c>
      <c r="D153" s="98">
        <v>4</v>
      </c>
      <c r="E153" s="98"/>
      <c r="F153" s="99">
        <v>76</v>
      </c>
    </row>
    <row r="154" spans="1:9" ht="28.5" customHeight="1">
      <c r="A154" s="186"/>
      <c r="B154" s="186"/>
      <c r="C154" s="104" t="s">
        <v>216</v>
      </c>
      <c r="D154" s="102" t="s">
        <v>136</v>
      </c>
      <c r="E154" s="102" t="s">
        <v>136</v>
      </c>
      <c r="F154" s="103">
        <f>F153</f>
        <v>76</v>
      </c>
    </row>
    <row r="155" spans="1:9" ht="15">
      <c r="A155" s="191" t="s">
        <v>207</v>
      </c>
      <c r="B155" s="191"/>
      <c r="C155" s="191"/>
      <c r="D155" s="191"/>
      <c r="E155" s="191"/>
      <c r="F155" s="116">
        <f>F154+F152</f>
        <v>2555.25</v>
      </c>
    </row>
    <row r="156" spans="1:9" ht="15">
      <c r="A156" s="191" t="s">
        <v>212</v>
      </c>
      <c r="B156" s="191"/>
      <c r="C156" s="191"/>
      <c r="D156" s="191"/>
      <c r="E156" s="191"/>
      <c r="F156" s="117">
        <f>F155+F145+F127</f>
        <v>24702.19</v>
      </c>
      <c r="I156" s="122"/>
    </row>
    <row r="157" spans="1:9" ht="15">
      <c r="A157" s="191" t="s">
        <v>213</v>
      </c>
      <c r="B157" s="191"/>
      <c r="C157" s="191"/>
      <c r="D157" s="191"/>
      <c r="E157" s="191"/>
      <c r="F157" s="116">
        <f>F156+F86</f>
        <v>61605.009999999995</v>
      </c>
      <c r="G157" s="122"/>
    </row>
    <row r="158" spans="1:9">
      <c r="F158" s="130">
        <f>F157-'Фабричная дом № 2'!D30</f>
        <v>0</v>
      </c>
    </row>
  </sheetData>
  <mergeCells count="70">
    <mergeCell ref="A155:E155"/>
    <mergeCell ref="A156:E156"/>
    <mergeCell ref="A157:E157"/>
    <mergeCell ref="A134:A144"/>
    <mergeCell ref="B134:B144"/>
    <mergeCell ref="A145:E145"/>
    <mergeCell ref="A146:A152"/>
    <mergeCell ref="B146:B152"/>
    <mergeCell ref="A153:A154"/>
    <mergeCell ref="B153:B154"/>
    <mergeCell ref="A132:A133"/>
    <mergeCell ref="B132:B133"/>
    <mergeCell ref="A106:A107"/>
    <mergeCell ref="B106:B107"/>
    <mergeCell ref="A108:A121"/>
    <mergeCell ref="B108:B121"/>
    <mergeCell ref="A122:A123"/>
    <mergeCell ref="B122:B123"/>
    <mergeCell ref="A124:A126"/>
    <mergeCell ref="B124:B126"/>
    <mergeCell ref="A127:E127"/>
    <mergeCell ref="A128:A131"/>
    <mergeCell ref="B128:B131"/>
    <mergeCell ref="A92:A105"/>
    <mergeCell ref="B92:B105"/>
    <mergeCell ref="A78:A79"/>
    <mergeCell ref="B78:B79"/>
    <mergeCell ref="A80:A83"/>
    <mergeCell ref="B80:B83"/>
    <mergeCell ref="A84:E84"/>
    <mergeCell ref="A85:E85"/>
    <mergeCell ref="A86:E86"/>
    <mergeCell ref="A87:A89"/>
    <mergeCell ref="B87:B89"/>
    <mergeCell ref="A90:A91"/>
    <mergeCell ref="B90:B91"/>
    <mergeCell ref="A75:A77"/>
    <mergeCell ref="B75:B77"/>
    <mergeCell ref="A48:A49"/>
    <mergeCell ref="B48:B49"/>
    <mergeCell ref="A50:E50"/>
    <mergeCell ref="A51:E51"/>
    <mergeCell ref="A52:E52"/>
    <mergeCell ref="A53:E53"/>
    <mergeCell ref="A54:E54"/>
    <mergeCell ref="A55:A71"/>
    <mergeCell ref="B55:B71"/>
    <mergeCell ref="A72:A74"/>
    <mergeCell ref="B72:B74"/>
    <mergeCell ref="A27:E27"/>
    <mergeCell ref="A28:A29"/>
    <mergeCell ref="B28:B29"/>
    <mergeCell ref="A30:A47"/>
    <mergeCell ref="B30:B47"/>
    <mergeCell ref="A21:E21"/>
    <mergeCell ref="A22:E22"/>
    <mergeCell ref="A23:A25"/>
    <mergeCell ref="B23:B25"/>
    <mergeCell ref="A26:E26"/>
    <mergeCell ref="A8:A9"/>
    <mergeCell ref="B8:B9"/>
    <mergeCell ref="A10:A16"/>
    <mergeCell ref="B10:B16"/>
    <mergeCell ref="A17:A20"/>
    <mergeCell ref="B17:B20"/>
    <mergeCell ref="A4:F4"/>
    <mergeCell ref="A1:F1"/>
    <mergeCell ref="A2:F2"/>
    <mergeCell ref="A6:A7"/>
    <mergeCell ref="B6:B7"/>
  </mergeCells>
  <pageMargins left="0.9055118110236221" right="0.23622047244094491" top="0.23622047244094491" bottom="0.23622047244094491" header="0.15748031496062992" footer="0.15748031496062992"/>
  <pageSetup paperSize="9" scale="67" fitToHeight="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70" zoomScaleNormal="70" workbookViewId="0">
      <selection activeCell="I43" sqref="I43"/>
    </sheetView>
  </sheetViews>
  <sheetFormatPr defaultRowHeight="15"/>
  <cols>
    <col min="1" max="1" width="31.28515625" style="78" customWidth="1"/>
    <col min="2" max="2" width="11.140625" style="78" customWidth="1"/>
    <col min="3" max="3" width="11.28515625" style="78" customWidth="1"/>
    <col min="4" max="4" width="11.140625" style="78" customWidth="1"/>
    <col min="5" max="5" width="12.28515625" style="78" customWidth="1"/>
    <col min="6" max="6" width="10.85546875" style="78" customWidth="1"/>
    <col min="7" max="7" width="10.140625" style="78" customWidth="1"/>
    <col min="8" max="8" width="12.28515625" style="78" customWidth="1"/>
    <col min="9" max="9" width="11.42578125" style="78" customWidth="1"/>
    <col min="10" max="10" width="11.140625" style="78" customWidth="1"/>
    <col min="11" max="11" width="11.42578125" style="78" customWidth="1"/>
    <col min="12" max="12" width="10.7109375" style="78" customWidth="1"/>
    <col min="13" max="13" width="10.5703125" style="78" customWidth="1"/>
    <col min="14" max="14" width="11" style="78" customWidth="1"/>
    <col min="15" max="15" width="10.7109375" style="78" customWidth="1"/>
    <col min="16" max="16" width="11.28515625" style="78" customWidth="1"/>
    <col min="17" max="17" width="10.140625" style="78" customWidth="1"/>
    <col min="18" max="18" width="10.7109375" style="78" customWidth="1"/>
    <col min="19" max="19" width="10.140625" style="78" customWidth="1"/>
    <col min="20" max="20" width="11.42578125" style="83" customWidth="1"/>
    <col min="21" max="16384" width="9.140625" style="78"/>
  </cols>
  <sheetData>
    <row r="1" spans="1:20">
      <c r="A1" s="200" t="s">
        <v>104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21">
      <c r="A2" s="201" t="s">
        <v>89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>
      <c r="A3" s="79"/>
      <c r="B3" s="87">
        <v>42005</v>
      </c>
      <c r="C3" s="87">
        <v>42036</v>
      </c>
      <c r="D3" s="87">
        <v>42064</v>
      </c>
      <c r="E3" s="88" t="s">
        <v>97</v>
      </c>
      <c r="F3" s="87">
        <v>42095</v>
      </c>
      <c r="G3" s="87">
        <v>42125</v>
      </c>
      <c r="H3" s="87">
        <v>42156</v>
      </c>
      <c r="I3" s="87" t="s">
        <v>98</v>
      </c>
      <c r="J3" s="87" t="s">
        <v>99</v>
      </c>
      <c r="K3" s="87">
        <v>42186</v>
      </c>
      <c r="L3" s="87">
        <v>42217</v>
      </c>
      <c r="M3" s="87">
        <v>42248</v>
      </c>
      <c r="N3" s="87" t="s">
        <v>100</v>
      </c>
      <c r="O3" s="87" t="s">
        <v>101</v>
      </c>
      <c r="P3" s="87">
        <v>42278</v>
      </c>
      <c r="Q3" s="87">
        <v>42309</v>
      </c>
      <c r="R3" s="87">
        <v>42339</v>
      </c>
      <c r="S3" s="88" t="s">
        <v>102</v>
      </c>
      <c r="T3" s="80" t="s">
        <v>103</v>
      </c>
    </row>
    <row r="4" spans="1:20" s="83" customFormat="1" ht="14.25" customHeight="1">
      <c r="A4" s="81" t="s">
        <v>51</v>
      </c>
      <c r="B4" s="82">
        <v>12888.127317507075</v>
      </c>
      <c r="C4" s="82">
        <v>10015.212568365554</v>
      </c>
      <c r="D4" s="82">
        <v>5888.6346027824056</v>
      </c>
      <c r="E4" s="82">
        <v>28791.974488655032</v>
      </c>
      <c r="F4" s="82">
        <v>10296.056230246919</v>
      </c>
      <c r="G4" s="82">
        <v>7206.2017944697664</v>
      </c>
      <c r="H4" s="82">
        <v>6995.8954909975691</v>
      </c>
      <c r="I4" s="82">
        <v>24498.153515714253</v>
      </c>
      <c r="J4" s="82">
        <v>53290.12800436929</v>
      </c>
      <c r="K4" s="82">
        <v>9459.2932584748651</v>
      </c>
      <c r="L4" s="82">
        <v>9188.79929316776</v>
      </c>
      <c r="M4" s="82">
        <v>15347.402394812432</v>
      </c>
      <c r="N4" s="82">
        <v>33995.494946455059</v>
      </c>
      <c r="O4" s="82">
        <v>87285.622950824341</v>
      </c>
      <c r="P4" s="82">
        <v>8252.665994064042</v>
      </c>
      <c r="Q4" s="82">
        <v>8993.2498722285782</v>
      </c>
      <c r="R4" s="82">
        <v>9697.7019647741217</v>
      </c>
      <c r="S4" s="82">
        <v>26943.617831066742</v>
      </c>
      <c r="T4" s="82">
        <v>114229.24078189109</v>
      </c>
    </row>
    <row r="5" spans="1:20" ht="14.25" customHeight="1">
      <c r="A5" s="84" t="s">
        <v>90</v>
      </c>
      <c r="B5" s="85">
        <v>12472.875380828704</v>
      </c>
      <c r="C5" s="85">
        <v>9596.3441911993777</v>
      </c>
      <c r="D5" s="85">
        <v>5187.7711454406399</v>
      </c>
      <c r="E5" s="85">
        <v>27256.990717468718</v>
      </c>
      <c r="F5" s="85">
        <v>10095.918948817642</v>
      </c>
      <c r="G5" s="85">
        <v>7049.837762145823</v>
      </c>
      <c r="H5" s="85">
        <v>6580.3124447283162</v>
      </c>
      <c r="I5" s="85">
        <v>23726.069155691781</v>
      </c>
      <c r="J5" s="85">
        <v>50983.059873160499</v>
      </c>
      <c r="K5" s="85">
        <v>9232.0036406861691</v>
      </c>
      <c r="L5" s="85">
        <v>9014.0011167302873</v>
      </c>
      <c r="M5" s="85">
        <v>15153.017724322299</v>
      </c>
      <c r="N5" s="85">
        <v>33399.022481738757</v>
      </c>
      <c r="O5" s="85">
        <v>84382.082354899263</v>
      </c>
      <c r="P5" s="85">
        <v>7694.7737584976549</v>
      </c>
      <c r="Q5" s="85">
        <v>8810.03362221098</v>
      </c>
      <c r="R5" s="85">
        <v>8995.8438184588304</v>
      </c>
      <c r="S5" s="85">
        <v>25500.651199167463</v>
      </c>
      <c r="T5" s="82">
        <v>109882.73355406673</v>
      </c>
    </row>
    <row r="6" spans="1:20" ht="14.25" customHeight="1">
      <c r="A6" s="84" t="s">
        <v>91</v>
      </c>
      <c r="B6" s="85">
        <v>0</v>
      </c>
      <c r="C6" s="85">
        <v>0</v>
      </c>
      <c r="D6" s="85">
        <v>290.79000000000002</v>
      </c>
      <c r="E6" s="85">
        <v>290.79000000000002</v>
      </c>
      <c r="F6" s="85">
        <v>0</v>
      </c>
      <c r="G6" s="85">
        <v>0</v>
      </c>
      <c r="H6" s="85">
        <v>0</v>
      </c>
      <c r="I6" s="85">
        <v>0</v>
      </c>
      <c r="J6" s="85">
        <v>290.79000000000002</v>
      </c>
      <c r="K6" s="85">
        <v>0</v>
      </c>
      <c r="L6" s="85">
        <v>0</v>
      </c>
      <c r="M6" s="85">
        <v>0</v>
      </c>
      <c r="N6" s="85">
        <v>0</v>
      </c>
      <c r="O6" s="85">
        <v>290.79000000000002</v>
      </c>
      <c r="P6" s="85">
        <v>115.71000000000001</v>
      </c>
      <c r="Q6" s="85">
        <v>33.15</v>
      </c>
      <c r="R6" s="85">
        <v>0</v>
      </c>
      <c r="S6" s="85">
        <v>148.86000000000001</v>
      </c>
      <c r="T6" s="82">
        <v>439.65000000000003</v>
      </c>
    </row>
    <row r="7" spans="1:20" ht="14.25" customHeight="1">
      <c r="A7" s="84" t="s">
        <v>92</v>
      </c>
      <c r="B7" s="85">
        <v>415.25193667837158</v>
      </c>
      <c r="C7" s="85">
        <v>418.8683771661772</v>
      </c>
      <c r="D7" s="85">
        <v>410.07345734176619</v>
      </c>
      <c r="E7" s="85">
        <v>1244.193771186315</v>
      </c>
      <c r="F7" s="85">
        <v>200.13728142927664</v>
      </c>
      <c r="G7" s="85">
        <v>156.36403232394321</v>
      </c>
      <c r="H7" s="85">
        <v>415.58304626925286</v>
      </c>
      <c r="I7" s="85">
        <v>772.08436002247277</v>
      </c>
      <c r="J7" s="85">
        <v>2016.2781312087877</v>
      </c>
      <c r="K7" s="85">
        <v>227.28961778869572</v>
      </c>
      <c r="L7" s="85">
        <v>174.7981764374733</v>
      </c>
      <c r="M7" s="85">
        <v>194.38467049013349</v>
      </c>
      <c r="N7" s="85">
        <v>596.47246471630251</v>
      </c>
      <c r="O7" s="85">
        <v>2612.7505959250902</v>
      </c>
      <c r="P7" s="85">
        <v>442.18223556638793</v>
      </c>
      <c r="Q7" s="85">
        <v>150.06625001759807</v>
      </c>
      <c r="R7" s="85">
        <v>701.85814631529092</v>
      </c>
      <c r="S7" s="85">
        <v>1294.1066318992771</v>
      </c>
      <c r="T7" s="82">
        <v>3906.8572278243673</v>
      </c>
    </row>
    <row r="8" spans="1:20" s="83" customFormat="1" ht="28.5" customHeight="1">
      <c r="A8" s="81" t="s">
        <v>52</v>
      </c>
      <c r="B8" s="82">
        <v>15822.529521972741</v>
      </c>
      <c r="C8" s="82">
        <v>10548.051105403461</v>
      </c>
      <c r="D8" s="82">
        <v>10764.817276390831</v>
      </c>
      <c r="E8" s="82">
        <v>37135.397903767029</v>
      </c>
      <c r="F8" s="82">
        <v>8545.4580811211672</v>
      </c>
      <c r="G8" s="82">
        <v>12038.738001006164</v>
      </c>
      <c r="H8" s="82">
        <v>10356.203346468144</v>
      </c>
      <c r="I8" s="82">
        <v>30940.399428595476</v>
      </c>
      <c r="J8" s="82">
        <v>68075.797332362505</v>
      </c>
      <c r="K8" s="82">
        <v>9971.9011326271593</v>
      </c>
      <c r="L8" s="82">
        <v>9689.3025565861099</v>
      </c>
      <c r="M8" s="82">
        <v>13612.300101720624</v>
      </c>
      <c r="N8" s="82">
        <v>33273.503790933893</v>
      </c>
      <c r="O8" s="82">
        <v>101349.30112329641</v>
      </c>
      <c r="P8" s="82">
        <v>13987.633181486697</v>
      </c>
      <c r="Q8" s="82">
        <v>9476.2778212481189</v>
      </c>
      <c r="R8" s="82">
        <v>10224.197042490912</v>
      </c>
      <c r="S8" s="82">
        <v>33688.108045225723</v>
      </c>
      <c r="T8" s="82">
        <v>135037.40916852214</v>
      </c>
    </row>
    <row r="9" spans="1:20" ht="15" customHeight="1">
      <c r="A9" s="84" t="s">
        <v>90</v>
      </c>
      <c r="B9" s="85">
        <v>15407.277585294371</v>
      </c>
      <c r="C9" s="85">
        <v>10129.182728237283</v>
      </c>
      <c r="D9" s="85">
        <v>10307.323819049065</v>
      </c>
      <c r="E9" s="85">
        <v>35843.784132580717</v>
      </c>
      <c r="F9" s="85">
        <v>8345.32079969189</v>
      </c>
      <c r="G9" s="85">
        <v>11882.373968682221</v>
      </c>
      <c r="H9" s="85">
        <v>9855.3971078022423</v>
      </c>
      <c r="I9" s="85">
        <v>30083.091876176353</v>
      </c>
      <c r="J9" s="85">
        <v>65926.87600875707</v>
      </c>
      <c r="K9" s="85">
        <v>9744.6115148384633</v>
      </c>
      <c r="L9" s="85">
        <v>9514.5043801486372</v>
      </c>
      <c r="M9" s="85">
        <v>13417.915431230491</v>
      </c>
      <c r="N9" s="85">
        <v>32677.031326217591</v>
      </c>
      <c r="O9" s="85">
        <v>98603.907334974661</v>
      </c>
      <c r="P9" s="85">
        <v>13545.450945920309</v>
      </c>
      <c r="Q9" s="85">
        <v>9299.2115712305203</v>
      </c>
      <c r="R9" s="85">
        <v>9495.3388961756209</v>
      </c>
      <c r="S9" s="85">
        <v>32340.001413326449</v>
      </c>
      <c r="T9" s="82">
        <v>130943.90874830111</v>
      </c>
    </row>
    <row r="10" spans="1:20" ht="14.25" customHeight="1">
      <c r="A10" s="84" t="s">
        <v>91</v>
      </c>
      <c r="B10" s="85">
        <v>0</v>
      </c>
      <c r="C10" s="85">
        <v>0</v>
      </c>
      <c r="D10" s="85">
        <v>47.42</v>
      </c>
      <c r="E10" s="85">
        <v>47.42</v>
      </c>
      <c r="F10" s="85">
        <v>0</v>
      </c>
      <c r="G10" s="85">
        <v>0</v>
      </c>
      <c r="H10" s="85">
        <v>0</v>
      </c>
      <c r="I10" s="85">
        <v>0</v>
      </c>
      <c r="J10" s="85">
        <v>47.42</v>
      </c>
      <c r="K10" s="85">
        <v>0</v>
      </c>
      <c r="L10" s="85">
        <v>0</v>
      </c>
      <c r="M10" s="85">
        <v>0</v>
      </c>
      <c r="N10" s="85">
        <v>0</v>
      </c>
      <c r="O10" s="85">
        <v>47.42</v>
      </c>
      <c r="P10" s="85">
        <v>0</v>
      </c>
      <c r="Q10" s="85">
        <v>27</v>
      </c>
      <c r="R10" s="85">
        <v>27</v>
      </c>
      <c r="S10" s="85">
        <v>54</v>
      </c>
      <c r="T10" s="82">
        <v>101.42</v>
      </c>
    </row>
    <row r="11" spans="1:20" ht="14.25" customHeight="1">
      <c r="A11" s="84" t="s">
        <v>92</v>
      </c>
      <c r="B11" s="85">
        <v>415.25193667837158</v>
      </c>
      <c r="C11" s="85">
        <v>418.8683771661772</v>
      </c>
      <c r="D11" s="85">
        <v>410.07345734176619</v>
      </c>
      <c r="E11" s="85">
        <v>1244.193771186315</v>
      </c>
      <c r="F11" s="85">
        <v>200.13728142927664</v>
      </c>
      <c r="G11" s="85">
        <v>156.36403232394321</v>
      </c>
      <c r="H11" s="85">
        <v>500.80623866590287</v>
      </c>
      <c r="I11" s="85">
        <v>857.30755241912266</v>
      </c>
      <c r="J11" s="85">
        <v>2101.5013236054374</v>
      </c>
      <c r="K11" s="85">
        <v>227.28961778869572</v>
      </c>
      <c r="L11" s="85">
        <v>174.7981764374733</v>
      </c>
      <c r="M11" s="85">
        <v>194.38467049013349</v>
      </c>
      <c r="N11" s="85">
        <v>596.47246471630251</v>
      </c>
      <c r="O11" s="85">
        <v>2697.9737883217399</v>
      </c>
      <c r="P11" s="85">
        <v>442.18223556638793</v>
      </c>
      <c r="Q11" s="85">
        <v>150.06625001759807</v>
      </c>
      <c r="R11" s="85">
        <v>701.85814631529092</v>
      </c>
      <c r="S11" s="85">
        <v>1294.1066318992771</v>
      </c>
      <c r="T11" s="82">
        <v>3992.080420221017</v>
      </c>
    </row>
    <row r="12" spans="1:20" s="83" customFormat="1" ht="25.5" customHeight="1">
      <c r="A12" s="81" t="s">
        <v>53</v>
      </c>
      <c r="B12" s="82">
        <v>2045.8597960477616</v>
      </c>
      <c r="C12" s="82">
        <v>1678.9169272955446</v>
      </c>
      <c r="D12" s="82">
        <v>2213.4458994162178</v>
      </c>
      <c r="E12" s="82">
        <v>5938.2226227595247</v>
      </c>
      <c r="F12" s="82">
        <v>1760.7273476773771</v>
      </c>
      <c r="G12" s="82">
        <v>2164.8962104691495</v>
      </c>
      <c r="H12" s="82">
        <v>1850.3354186131692</v>
      </c>
      <c r="I12" s="82">
        <v>5775.9589767596963</v>
      </c>
      <c r="J12" s="82">
        <v>11714.181599519219</v>
      </c>
      <c r="K12" s="82">
        <v>1808.654893908787</v>
      </c>
      <c r="L12" s="82">
        <v>1596.7306771394094</v>
      </c>
      <c r="M12" s="82">
        <v>2015.9759568596899</v>
      </c>
      <c r="N12" s="82">
        <v>5421.3615279078867</v>
      </c>
      <c r="O12" s="82">
        <v>17135.543127427107</v>
      </c>
      <c r="P12" s="82">
        <v>1811.1730935696394</v>
      </c>
      <c r="Q12" s="82">
        <v>1583.4158516965394</v>
      </c>
      <c r="R12" s="82">
        <v>2014.8422668400972</v>
      </c>
      <c r="S12" s="82">
        <v>5409.4312121062767</v>
      </c>
      <c r="T12" s="82">
        <v>22544.974339533383</v>
      </c>
    </row>
    <row r="13" spans="1:20" ht="14.25" customHeight="1">
      <c r="A13" s="84" t="s">
        <v>90</v>
      </c>
      <c r="B13" s="85">
        <v>1812.2468424415017</v>
      </c>
      <c r="C13" s="85">
        <v>1443.2694320790624</v>
      </c>
      <c r="D13" s="85">
        <v>1947.369265910922</v>
      </c>
      <c r="E13" s="85">
        <v>5202.8855404314863</v>
      </c>
      <c r="F13" s="85">
        <v>1648.1338657169695</v>
      </c>
      <c r="G13" s="85">
        <v>2076.9287377074897</v>
      </c>
      <c r="H13" s="85">
        <v>1616.5361889593805</v>
      </c>
      <c r="I13" s="85">
        <v>5341.5987923838402</v>
      </c>
      <c r="J13" s="85">
        <v>10544.484332815326</v>
      </c>
      <c r="K13" s="85">
        <v>1680.7860166185617</v>
      </c>
      <c r="L13" s="85">
        <v>1498.3925005394658</v>
      </c>
      <c r="M13" s="85">
        <v>1601.4330695550316</v>
      </c>
      <c r="N13" s="85">
        <v>4780.6115867130593</v>
      </c>
      <c r="O13" s="85">
        <v>15325.095919528385</v>
      </c>
      <c r="P13" s="85">
        <v>1562.4096587517729</v>
      </c>
      <c r="Q13" s="85">
        <v>1469.1376584561997</v>
      </c>
      <c r="R13" s="85">
        <v>1619.9900335552097</v>
      </c>
      <c r="S13" s="85">
        <v>4651.537350763183</v>
      </c>
      <c r="T13" s="82">
        <v>19976.633270291568</v>
      </c>
    </row>
    <row r="14" spans="1:20" ht="14.25" customHeight="1">
      <c r="A14" s="84" t="s">
        <v>91</v>
      </c>
      <c r="B14" s="85">
        <v>0</v>
      </c>
      <c r="C14" s="85">
        <v>0</v>
      </c>
      <c r="D14" s="85">
        <v>35.376995277382456</v>
      </c>
      <c r="E14" s="85">
        <v>35.376995277382456</v>
      </c>
      <c r="F14" s="85">
        <v>0</v>
      </c>
      <c r="G14" s="85">
        <v>0</v>
      </c>
      <c r="H14" s="85">
        <v>0</v>
      </c>
      <c r="I14" s="85">
        <v>0</v>
      </c>
      <c r="J14" s="85">
        <v>35.376995277382456</v>
      </c>
      <c r="K14" s="85">
        <v>0</v>
      </c>
      <c r="L14" s="85">
        <v>0</v>
      </c>
      <c r="M14" s="85">
        <v>0</v>
      </c>
      <c r="N14" s="85">
        <v>0</v>
      </c>
      <c r="O14" s="85">
        <v>35.376995277382456</v>
      </c>
      <c r="P14" s="85">
        <v>0</v>
      </c>
      <c r="Q14" s="85">
        <v>29.853734720884727</v>
      </c>
      <c r="R14" s="85">
        <v>0</v>
      </c>
      <c r="S14" s="85">
        <v>29.853734720884727</v>
      </c>
      <c r="T14" s="82">
        <v>65.230729998267179</v>
      </c>
    </row>
    <row r="15" spans="1:20" ht="14.25" customHeight="1">
      <c r="A15" s="84" t="s">
        <v>92</v>
      </c>
      <c r="B15" s="85">
        <v>233.61295360625994</v>
      </c>
      <c r="C15" s="85">
        <v>235.64749521648221</v>
      </c>
      <c r="D15" s="85">
        <v>230.6996382279132</v>
      </c>
      <c r="E15" s="85">
        <v>699.96008705065537</v>
      </c>
      <c r="F15" s="85">
        <v>112.5934819604077</v>
      </c>
      <c r="G15" s="85">
        <v>87.96747276165965</v>
      </c>
      <c r="H15" s="85">
        <v>233.79922965378876</v>
      </c>
      <c r="I15" s="85">
        <v>434.36018437585608</v>
      </c>
      <c r="J15" s="85">
        <v>1134.3202714265115</v>
      </c>
      <c r="K15" s="85">
        <v>127.86887729022536</v>
      </c>
      <c r="L15" s="85">
        <v>98.33817659994358</v>
      </c>
      <c r="M15" s="85">
        <v>414.54288730465828</v>
      </c>
      <c r="N15" s="85">
        <v>640.74994119482722</v>
      </c>
      <c r="O15" s="85">
        <v>1775.0702126213387</v>
      </c>
      <c r="P15" s="85">
        <v>248.76343481786643</v>
      </c>
      <c r="Q15" s="85">
        <v>84.424458519455015</v>
      </c>
      <c r="R15" s="85">
        <v>394.85223328488735</v>
      </c>
      <c r="S15" s="85">
        <v>728.04012662220885</v>
      </c>
      <c r="T15" s="82">
        <v>2503.1103392435475</v>
      </c>
    </row>
    <row r="16" spans="1:20" s="83" customFormat="1" ht="26.25" customHeight="1">
      <c r="A16" s="81" t="s">
        <v>54</v>
      </c>
      <c r="B16" s="82">
        <v>11126.988246206203</v>
      </c>
      <c r="C16" s="82">
        <v>10367.812030736572</v>
      </c>
      <c r="D16" s="82">
        <v>13160.534872971262</v>
      </c>
      <c r="E16" s="82">
        <v>34655.335149914041</v>
      </c>
      <c r="F16" s="82">
        <v>13382.17435286181</v>
      </c>
      <c r="G16" s="82">
        <v>9449.5087278327337</v>
      </c>
      <c r="H16" s="82">
        <v>13300.197052724234</v>
      </c>
      <c r="I16" s="82">
        <v>36131.880133418774</v>
      </c>
      <c r="J16" s="82">
        <v>70787.215283332815</v>
      </c>
      <c r="K16" s="82">
        <v>10997.946345036766</v>
      </c>
      <c r="L16" s="82">
        <v>13835.391246676167</v>
      </c>
      <c r="M16" s="82">
        <v>13557.758964017787</v>
      </c>
      <c r="N16" s="82">
        <v>38391.096555730714</v>
      </c>
      <c r="O16" s="82">
        <v>109178.31183906354</v>
      </c>
      <c r="P16" s="82">
        <v>12425.10206662312</v>
      </c>
      <c r="Q16" s="82">
        <v>13324.660907664185</v>
      </c>
      <c r="R16" s="82">
        <v>14812.226564753902</v>
      </c>
      <c r="S16" s="82">
        <v>40561.989539041206</v>
      </c>
      <c r="T16" s="82">
        <v>149740.30137810475</v>
      </c>
    </row>
    <row r="17" spans="1:20" ht="14.25" customHeight="1">
      <c r="A17" s="84" t="s">
        <v>90</v>
      </c>
      <c r="B17" s="85">
        <v>10189.383313070759</v>
      </c>
      <c r="C17" s="85">
        <v>9456.9622081530342</v>
      </c>
      <c r="D17" s="85">
        <v>11752.637665003691</v>
      </c>
      <c r="E17" s="85">
        <v>31398.983186227484</v>
      </c>
      <c r="F17" s="85">
        <v>12861.749046921132</v>
      </c>
      <c r="G17" s="85">
        <v>8979.5302822931571</v>
      </c>
      <c r="H17" s="85">
        <v>12384.328312961417</v>
      </c>
      <c r="I17" s="85">
        <v>34225.607642175702</v>
      </c>
      <c r="J17" s="85">
        <v>65624.59082840319</v>
      </c>
      <c r="K17" s="85">
        <v>10383.161782666308</v>
      </c>
      <c r="L17" s="85">
        <v>13303.232608418501</v>
      </c>
      <c r="M17" s="85">
        <v>12931.943103246724</v>
      </c>
      <c r="N17" s="85">
        <v>36618.337494331528</v>
      </c>
      <c r="O17" s="85">
        <v>102242.92832273472</v>
      </c>
      <c r="P17" s="85">
        <v>11414.749853532447</v>
      </c>
      <c r="Q17" s="85">
        <v>11813.169943809906</v>
      </c>
      <c r="R17" s="85">
        <v>13305.117574207952</v>
      </c>
      <c r="S17" s="85">
        <v>36533.037371550308</v>
      </c>
      <c r="T17" s="82">
        <v>138775.96569428503</v>
      </c>
    </row>
    <row r="18" spans="1:20" ht="14.25" customHeight="1">
      <c r="A18" s="84" t="s">
        <v>91</v>
      </c>
      <c r="B18" s="85">
        <v>0</v>
      </c>
      <c r="C18" s="85">
        <v>0</v>
      </c>
      <c r="D18" s="85">
        <v>485.57154742066342</v>
      </c>
      <c r="E18" s="85">
        <v>485.57154742066342</v>
      </c>
      <c r="F18" s="85">
        <v>0</v>
      </c>
      <c r="G18" s="85">
        <v>0</v>
      </c>
      <c r="H18" s="85">
        <v>0</v>
      </c>
      <c r="I18" s="85">
        <v>0</v>
      </c>
      <c r="J18" s="85">
        <v>485.57154742066342</v>
      </c>
      <c r="K18" s="85">
        <v>0</v>
      </c>
      <c r="L18" s="85">
        <v>0</v>
      </c>
      <c r="M18" s="85">
        <v>0</v>
      </c>
      <c r="N18" s="85">
        <v>0</v>
      </c>
      <c r="O18" s="85">
        <v>485.57154742066342</v>
      </c>
      <c r="P18" s="85">
        <v>5.3410281619801827</v>
      </c>
      <c r="Q18" s="85">
        <v>1005.8674235377837</v>
      </c>
      <c r="R18" s="85">
        <v>47.381145535112545</v>
      </c>
      <c r="S18" s="85">
        <v>1058.5895972348765</v>
      </c>
      <c r="T18" s="82">
        <v>1544.1611446555398</v>
      </c>
    </row>
    <row r="19" spans="1:20" ht="14.25" customHeight="1">
      <c r="A19" s="84" t="s">
        <v>92</v>
      </c>
      <c r="B19" s="85">
        <v>937.60493313544453</v>
      </c>
      <c r="C19" s="85">
        <v>910.84982258353728</v>
      </c>
      <c r="D19" s="85">
        <v>922.32566054690869</v>
      </c>
      <c r="E19" s="85">
        <v>2770.7804162658904</v>
      </c>
      <c r="F19" s="85">
        <v>520.42530594067739</v>
      </c>
      <c r="G19" s="85">
        <v>469.97844553957589</v>
      </c>
      <c r="H19" s="85">
        <v>915.86873976281606</v>
      </c>
      <c r="I19" s="85">
        <v>1906.2724912430695</v>
      </c>
      <c r="J19" s="85">
        <v>4677.0529075089598</v>
      </c>
      <c r="K19" s="85">
        <v>614.7845623704585</v>
      </c>
      <c r="L19" s="85">
        <v>532.15863825766553</v>
      </c>
      <c r="M19" s="85">
        <v>625.81586077106363</v>
      </c>
      <c r="N19" s="85">
        <v>1772.7590613991874</v>
      </c>
      <c r="O19" s="85">
        <v>6449.8119689081468</v>
      </c>
      <c r="P19" s="85">
        <v>1005.0111849286935</v>
      </c>
      <c r="Q19" s="85">
        <v>505.62354031649477</v>
      </c>
      <c r="R19" s="85">
        <v>1459.7278450108374</v>
      </c>
      <c r="S19" s="85">
        <v>2970.3625702560257</v>
      </c>
      <c r="T19" s="82">
        <v>9420.1745391641725</v>
      </c>
    </row>
    <row r="20" spans="1:20" s="83" customFormat="1" ht="27.75" customHeight="1">
      <c r="A20" s="81" t="s">
        <v>55</v>
      </c>
      <c r="B20" s="82">
        <v>3922.9987796964929</v>
      </c>
      <c r="C20" s="82">
        <v>4295.9037254809828</v>
      </c>
      <c r="D20" s="82">
        <v>5056.3712827065174</v>
      </c>
      <c r="E20" s="82">
        <v>13275.273787883993</v>
      </c>
      <c r="F20" s="82">
        <v>3452.5889371824542</v>
      </c>
      <c r="G20" s="82">
        <v>6206.1838613020082</v>
      </c>
      <c r="H20" s="82">
        <v>7082.163059972273</v>
      </c>
      <c r="I20" s="82">
        <v>16740.935858456738</v>
      </c>
      <c r="J20" s="82">
        <v>30016.209646340729</v>
      </c>
      <c r="K20" s="82">
        <v>6350.4701147235255</v>
      </c>
      <c r="L20" s="82">
        <v>3898.4846302833694</v>
      </c>
      <c r="M20" s="82">
        <v>3972.1873792217766</v>
      </c>
      <c r="N20" s="82">
        <v>14221.142124228672</v>
      </c>
      <c r="O20" s="82">
        <v>44237.351770569396</v>
      </c>
      <c r="P20" s="82">
        <v>4643.0703747012012</v>
      </c>
      <c r="Q20" s="82">
        <v>3242.1895423172755</v>
      </c>
      <c r="R20" s="82">
        <v>5702.8780085229428</v>
      </c>
      <c r="S20" s="82">
        <v>13588.137925541419</v>
      </c>
      <c r="T20" s="82">
        <v>57825.489696110817</v>
      </c>
    </row>
    <row r="21" spans="1:20" ht="14.25" customHeight="1">
      <c r="A21" s="84" t="s">
        <v>90</v>
      </c>
      <c r="B21" s="85">
        <v>2975.4590243318817</v>
      </c>
      <c r="C21" s="85">
        <v>3323.154987148072</v>
      </c>
      <c r="D21" s="85">
        <v>3888.9263126452656</v>
      </c>
      <c r="E21" s="85">
        <v>10187.540324125219</v>
      </c>
      <c r="F21" s="85">
        <v>2944.2808216383264</v>
      </c>
      <c r="G21" s="85">
        <v>5764.77202291924</v>
      </c>
      <c r="H21" s="85">
        <v>6125.7771239474487</v>
      </c>
      <c r="I21" s="85">
        <v>14834.829968505015</v>
      </c>
      <c r="J21" s="85">
        <v>25022.370292630236</v>
      </c>
      <c r="K21" s="85">
        <v>5770.9683781131762</v>
      </c>
      <c r="L21" s="85">
        <v>3450.0715624775557</v>
      </c>
      <c r="M21" s="85">
        <v>3476.2178601879796</v>
      </c>
      <c r="N21" s="85">
        <v>12697.257800778712</v>
      </c>
      <c r="O21" s="85">
        <v>37719.628093408945</v>
      </c>
      <c r="P21" s="85">
        <v>3597.4751981226955</v>
      </c>
      <c r="Q21" s="85">
        <v>2584.46379165702</v>
      </c>
      <c r="R21" s="85">
        <v>4113.3981404253827</v>
      </c>
      <c r="S21" s="85">
        <v>10295.337130205098</v>
      </c>
      <c r="T21" s="82">
        <v>48014.965223614039</v>
      </c>
    </row>
    <row r="22" spans="1:20" ht="14.25" customHeight="1">
      <c r="A22" s="84" t="s">
        <v>91</v>
      </c>
      <c r="B22" s="85">
        <v>0</v>
      </c>
      <c r="C22" s="85">
        <v>0</v>
      </c>
      <c r="D22" s="85">
        <v>237.05450165347489</v>
      </c>
      <c r="E22" s="85">
        <v>237.05450165347489</v>
      </c>
      <c r="F22" s="85">
        <v>0</v>
      </c>
      <c r="G22" s="85">
        <v>43.244207169380026</v>
      </c>
      <c r="H22" s="85">
        <v>0</v>
      </c>
      <c r="I22" s="85">
        <v>43.244207169380026</v>
      </c>
      <c r="J22" s="85">
        <v>280.29870882285491</v>
      </c>
      <c r="K22" s="85">
        <v>0</v>
      </c>
      <c r="L22" s="85">
        <v>0</v>
      </c>
      <c r="M22" s="85">
        <v>0</v>
      </c>
      <c r="N22" s="85">
        <v>0</v>
      </c>
      <c r="O22" s="85">
        <v>280.29870882285491</v>
      </c>
      <c r="P22" s="85">
        <v>3.7098977729520759</v>
      </c>
      <c r="Q22" s="85">
        <v>253.44178015976627</v>
      </c>
      <c r="R22" s="85">
        <v>2.1849704675055168</v>
      </c>
      <c r="S22" s="85">
        <v>259.33664840022385</v>
      </c>
      <c r="T22" s="82">
        <v>539.6353572230787</v>
      </c>
    </row>
    <row r="23" spans="1:20" ht="14.25" customHeight="1">
      <c r="A23" s="84" t="s">
        <v>92</v>
      </c>
      <c r="B23" s="85">
        <v>947.53975536461121</v>
      </c>
      <c r="C23" s="85">
        <v>972.74873833291076</v>
      </c>
      <c r="D23" s="85">
        <v>930.39046840777723</v>
      </c>
      <c r="E23" s="85">
        <v>2850.6789621052994</v>
      </c>
      <c r="F23" s="85">
        <v>508.30811554412793</v>
      </c>
      <c r="G23" s="85">
        <v>398.16763121338812</v>
      </c>
      <c r="H23" s="85">
        <v>956.38593602482467</v>
      </c>
      <c r="I23" s="85">
        <v>1862.8616827823407</v>
      </c>
      <c r="J23" s="85">
        <v>4713.5406448876402</v>
      </c>
      <c r="K23" s="85">
        <v>579.50173661034944</v>
      </c>
      <c r="L23" s="85">
        <v>448.41306780581368</v>
      </c>
      <c r="M23" s="85">
        <v>495.96951903379721</v>
      </c>
      <c r="N23" s="85">
        <v>1523.8843234499604</v>
      </c>
      <c r="O23" s="85">
        <v>6237.4249683376001</v>
      </c>
      <c r="P23" s="85">
        <v>1041.8852788055542</v>
      </c>
      <c r="Q23" s="85">
        <v>404.28397050048898</v>
      </c>
      <c r="R23" s="85">
        <v>1587.2948976300549</v>
      </c>
      <c r="S23" s="85">
        <v>3033.4641469360981</v>
      </c>
      <c r="T23" s="82">
        <v>9270.8891152736978</v>
      </c>
    </row>
    <row r="24" spans="1:20" s="83" customFormat="1" ht="14.25" customHeight="1">
      <c r="A24" s="81" t="s">
        <v>56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35018.78</v>
      </c>
      <c r="H24" s="82">
        <v>0</v>
      </c>
      <c r="I24" s="82">
        <v>35018.78</v>
      </c>
      <c r="J24" s="82">
        <v>35018.78</v>
      </c>
      <c r="K24" s="82">
        <v>0</v>
      </c>
      <c r="L24" s="82">
        <v>0</v>
      </c>
      <c r="M24" s="82">
        <v>0</v>
      </c>
      <c r="N24" s="82">
        <v>0</v>
      </c>
      <c r="O24" s="82">
        <v>35018.78</v>
      </c>
      <c r="P24" s="82">
        <v>0</v>
      </c>
      <c r="Q24" s="82">
        <v>0</v>
      </c>
      <c r="R24" s="82">
        <v>0</v>
      </c>
      <c r="S24" s="82">
        <v>0</v>
      </c>
      <c r="T24" s="82">
        <v>35018.78</v>
      </c>
    </row>
    <row r="25" spans="1:20" s="83" customFormat="1" ht="14.25" customHeight="1">
      <c r="A25" s="81" t="s">
        <v>93</v>
      </c>
      <c r="B25" s="82">
        <v>620.49270946112563</v>
      </c>
      <c r="C25" s="82">
        <v>620.49270946112563</v>
      </c>
      <c r="D25" s="82">
        <v>620.49270946112563</v>
      </c>
      <c r="E25" s="82">
        <v>1861.4781283833768</v>
      </c>
      <c r="F25" s="82">
        <v>620.49270946112563</v>
      </c>
      <c r="G25" s="82">
        <v>620.49270946112563</v>
      </c>
      <c r="H25" s="82">
        <v>620.49270946112563</v>
      </c>
      <c r="I25" s="82">
        <v>1861.4781283833768</v>
      </c>
      <c r="J25" s="82">
        <v>3722.9562567667535</v>
      </c>
      <c r="K25" s="82">
        <v>0</v>
      </c>
      <c r="L25" s="82">
        <v>0</v>
      </c>
      <c r="M25" s="82">
        <v>620.49270946112563</v>
      </c>
      <c r="N25" s="82">
        <v>620.49270946112563</v>
      </c>
      <c r="O25" s="82">
        <v>4343.4489662278793</v>
      </c>
      <c r="P25" s="82">
        <v>0</v>
      </c>
      <c r="Q25" s="82">
        <v>0</v>
      </c>
      <c r="R25" s="82">
        <v>0</v>
      </c>
      <c r="S25" s="82">
        <v>0</v>
      </c>
      <c r="T25" s="82">
        <v>4343.4489662278793</v>
      </c>
    </row>
    <row r="26" spans="1:20" s="83" customFormat="1" ht="14.25" customHeight="1">
      <c r="A26" s="81" t="s">
        <v>58</v>
      </c>
      <c r="B26" s="82">
        <v>9577.1103516908406</v>
      </c>
      <c r="C26" s="82">
        <v>8245.1426672250273</v>
      </c>
      <c r="D26" s="82">
        <v>8898.7050120583062</v>
      </c>
      <c r="E26" s="82">
        <v>26720.958030974176</v>
      </c>
      <c r="F26" s="82">
        <v>9538.3486838348999</v>
      </c>
      <c r="G26" s="82">
        <v>9664.0063485393275</v>
      </c>
      <c r="H26" s="82">
        <v>10151.981952835402</v>
      </c>
      <c r="I26" s="82">
        <v>29354.336985209629</v>
      </c>
      <c r="J26" s="82">
        <v>56075.295016183809</v>
      </c>
      <c r="K26" s="82">
        <v>9162.7588971228433</v>
      </c>
      <c r="L26" s="82">
        <v>9743.6113887783176</v>
      </c>
      <c r="M26" s="82">
        <v>9036.0519116616524</v>
      </c>
      <c r="N26" s="82">
        <v>27942.422197562813</v>
      </c>
      <c r="O26" s="82">
        <v>84017.717213746626</v>
      </c>
      <c r="P26" s="82">
        <v>10181.546304577456</v>
      </c>
      <c r="Q26" s="82">
        <v>9918.9278230212531</v>
      </c>
      <c r="R26" s="82">
        <v>8430.5245635407246</v>
      </c>
      <c r="S26" s="82">
        <v>28530.998691139426</v>
      </c>
      <c r="T26" s="82">
        <v>112548.71590488605</v>
      </c>
    </row>
    <row r="27" spans="1:20" ht="14.25" customHeight="1">
      <c r="A27" s="84" t="s">
        <v>90</v>
      </c>
      <c r="B27" s="85">
        <v>1529.6411043491903</v>
      </c>
      <c r="C27" s="85">
        <v>1016.3842215071936</v>
      </c>
      <c r="D27" s="85">
        <v>1234.8904026488131</v>
      </c>
      <c r="E27" s="85">
        <v>3780.915728505197</v>
      </c>
      <c r="F27" s="85">
        <v>1491.0323711234062</v>
      </c>
      <c r="G27" s="85">
        <v>1063.4385825434176</v>
      </c>
      <c r="H27" s="85">
        <v>1804.5270682575422</v>
      </c>
      <c r="I27" s="85">
        <v>4358.9980219243662</v>
      </c>
      <c r="J27" s="85">
        <v>8139.9137504295632</v>
      </c>
      <c r="K27" s="85">
        <v>977.79623271459764</v>
      </c>
      <c r="L27" s="85">
        <v>1158.6678747217936</v>
      </c>
      <c r="M27" s="85">
        <v>881.12797221022208</v>
      </c>
      <c r="N27" s="85">
        <v>3017.5920796466135</v>
      </c>
      <c r="O27" s="85">
        <v>11157.505830076178</v>
      </c>
      <c r="P27" s="85">
        <v>1623.7092045148902</v>
      </c>
      <c r="Q27" s="85">
        <v>1046.7943406029349</v>
      </c>
      <c r="R27" s="85">
        <v>1039.8501913350001</v>
      </c>
      <c r="S27" s="85">
        <v>3710.3537364528252</v>
      </c>
      <c r="T27" s="82">
        <v>14867.859566529003</v>
      </c>
    </row>
    <row r="28" spans="1:20" ht="14.25" customHeight="1">
      <c r="A28" s="84" t="s">
        <v>91</v>
      </c>
      <c r="B28" s="85">
        <v>0</v>
      </c>
      <c r="C28" s="85">
        <v>0</v>
      </c>
      <c r="D28" s="85">
        <v>35.075314043382008</v>
      </c>
      <c r="E28" s="85">
        <v>35.075314043382008</v>
      </c>
      <c r="F28" s="85">
        <v>0</v>
      </c>
      <c r="G28" s="85">
        <v>0</v>
      </c>
      <c r="H28" s="85">
        <v>0</v>
      </c>
      <c r="I28" s="85">
        <v>0</v>
      </c>
      <c r="J28" s="85">
        <v>35.075314043382008</v>
      </c>
      <c r="K28" s="85">
        <v>0</v>
      </c>
      <c r="L28" s="85">
        <v>0</v>
      </c>
      <c r="M28" s="85">
        <v>7.4594796977089182</v>
      </c>
      <c r="N28" s="85">
        <v>7.4594796977089182</v>
      </c>
      <c r="O28" s="85">
        <v>42.534793741090922</v>
      </c>
      <c r="P28" s="85">
        <v>10.39179066056886</v>
      </c>
      <c r="Q28" s="85">
        <v>61.53545435138188</v>
      </c>
      <c r="R28" s="85">
        <v>5.6734070940321351</v>
      </c>
      <c r="S28" s="85">
        <v>77.600652105982874</v>
      </c>
      <c r="T28" s="82">
        <v>120.1354458470738</v>
      </c>
    </row>
    <row r="29" spans="1:20" ht="14.25" customHeight="1">
      <c r="A29" s="84" t="s">
        <v>94</v>
      </c>
      <c r="B29" s="85">
        <v>8047.4692473416508</v>
      </c>
      <c r="C29" s="85">
        <v>7228.7584457178336</v>
      </c>
      <c r="D29" s="85">
        <v>7628.739295366111</v>
      </c>
      <c r="E29" s="85">
        <v>22904.966988425596</v>
      </c>
      <c r="F29" s="85">
        <v>8028.7201450143884</v>
      </c>
      <c r="G29" s="85">
        <v>8600.5677659959092</v>
      </c>
      <c r="H29" s="85">
        <v>8347.454884577859</v>
      </c>
      <c r="I29" s="85">
        <v>24976.742795588158</v>
      </c>
      <c r="J29" s="85">
        <v>47881.709784013758</v>
      </c>
      <c r="K29" s="85">
        <v>8184.9626644082464</v>
      </c>
      <c r="L29" s="85">
        <v>8584.9435140565238</v>
      </c>
      <c r="M29" s="85">
        <v>8147.4644597537208</v>
      </c>
      <c r="N29" s="85">
        <v>24917.37063821849</v>
      </c>
      <c r="O29" s="85">
        <v>72799.080422232248</v>
      </c>
      <c r="P29" s="85">
        <v>8547.4453094019973</v>
      </c>
      <c r="Q29" s="85">
        <v>8584.9435140565238</v>
      </c>
      <c r="R29" s="85">
        <v>7385.0009651116916</v>
      </c>
      <c r="S29" s="85">
        <v>24517.38978857021</v>
      </c>
      <c r="T29" s="82">
        <v>97316.47021080245</v>
      </c>
    </row>
    <row r="30" spans="1:20" ht="14.25" customHeight="1">
      <c r="A30" s="84" t="s">
        <v>92</v>
      </c>
      <c r="B30" s="85">
        <v>0</v>
      </c>
      <c r="C30" s="85">
        <v>0</v>
      </c>
      <c r="D30" s="85">
        <v>0</v>
      </c>
      <c r="E30" s="85">
        <v>0</v>
      </c>
      <c r="F30" s="85">
        <v>18.596167697105329</v>
      </c>
      <c r="G30" s="85">
        <v>0</v>
      </c>
      <c r="H30" s="85">
        <v>0</v>
      </c>
      <c r="I30" s="85">
        <v>18.596167697105329</v>
      </c>
      <c r="J30" s="85">
        <v>18.596167697105329</v>
      </c>
      <c r="K30" s="85">
        <v>0</v>
      </c>
      <c r="L30" s="85">
        <v>0</v>
      </c>
      <c r="M30" s="85">
        <v>0</v>
      </c>
      <c r="N30" s="85">
        <v>0</v>
      </c>
      <c r="O30" s="85">
        <v>18.596167697105329</v>
      </c>
      <c r="P30" s="85">
        <v>0</v>
      </c>
      <c r="Q30" s="85">
        <v>225.65451401041148</v>
      </c>
      <c r="R30" s="85">
        <v>0</v>
      </c>
      <c r="S30" s="85">
        <v>225.65451401041148</v>
      </c>
      <c r="T30" s="82">
        <v>244.2506817075168</v>
      </c>
    </row>
    <row r="31" spans="1:20" s="83" customFormat="1" ht="26.25" customHeight="1">
      <c r="A31" s="81" t="s">
        <v>18</v>
      </c>
      <c r="B31" s="82">
        <v>26786.250354655145</v>
      </c>
      <c r="C31" s="82">
        <v>22525.514880272647</v>
      </c>
      <c r="D31" s="82">
        <v>25371.959080261022</v>
      </c>
      <c r="E31" s="82">
        <v>74683.724315188825</v>
      </c>
      <c r="F31" s="82">
        <v>21974.19219201876</v>
      </c>
      <c r="G31" s="82">
        <v>21623.384489646665</v>
      </c>
      <c r="H31" s="82">
        <v>21591.350714853506</v>
      </c>
      <c r="I31" s="82">
        <v>65188.927396518935</v>
      </c>
      <c r="J31" s="82">
        <v>139872.65171170776</v>
      </c>
      <c r="K31" s="82">
        <v>21336.785140345335</v>
      </c>
      <c r="L31" s="82">
        <v>21884.610526872486</v>
      </c>
      <c r="M31" s="82">
        <v>20297.948599537849</v>
      </c>
      <c r="N31" s="82">
        <v>63519.344266755674</v>
      </c>
      <c r="O31" s="82">
        <v>203391.99597846344</v>
      </c>
      <c r="P31" s="82">
        <v>21083.524250994826</v>
      </c>
      <c r="Q31" s="82">
        <v>21963.863657222595</v>
      </c>
      <c r="R31" s="82">
        <v>25503.503932935724</v>
      </c>
      <c r="S31" s="82">
        <v>68550.891841153149</v>
      </c>
      <c r="T31" s="82">
        <v>271942.88781961659</v>
      </c>
    </row>
    <row r="32" spans="1:20" ht="14.25" customHeight="1">
      <c r="A32" s="84" t="s">
        <v>90</v>
      </c>
      <c r="B32" s="85">
        <v>23141.706168996068</v>
      </c>
      <c r="C32" s="85">
        <v>17278.84644383112</v>
      </c>
      <c r="D32" s="85">
        <v>17582.010983867523</v>
      </c>
      <c r="E32" s="85">
        <v>58002.563596694716</v>
      </c>
      <c r="F32" s="85">
        <v>17554.054803512965</v>
      </c>
      <c r="G32" s="85">
        <v>17406.037712145229</v>
      </c>
      <c r="H32" s="85">
        <v>17915.683545881177</v>
      </c>
      <c r="I32" s="85">
        <v>52875.776061539371</v>
      </c>
      <c r="J32" s="85">
        <v>110878.33965823409</v>
      </c>
      <c r="K32" s="85">
        <v>18384.543078111681</v>
      </c>
      <c r="L32" s="85">
        <v>17911.013562661887</v>
      </c>
      <c r="M32" s="85">
        <v>17784.030922559381</v>
      </c>
      <c r="N32" s="85">
        <v>54079.587563332949</v>
      </c>
      <c r="O32" s="85">
        <v>164957.92722156705</v>
      </c>
      <c r="P32" s="85">
        <v>17854.97273630523</v>
      </c>
      <c r="Q32" s="85">
        <v>18758.323643011776</v>
      </c>
      <c r="R32" s="85">
        <v>19044.591353358839</v>
      </c>
      <c r="S32" s="85">
        <v>55657.887732675845</v>
      </c>
      <c r="T32" s="82">
        <v>220615.8149542429</v>
      </c>
    </row>
    <row r="33" spans="1:20" ht="14.25" customHeight="1">
      <c r="A33" s="84" t="s">
        <v>95</v>
      </c>
      <c r="B33" s="85">
        <v>3644.5441856590764</v>
      </c>
      <c r="C33" s="85">
        <v>5246.6684364415269</v>
      </c>
      <c r="D33" s="85">
        <v>7789.9480963934975</v>
      </c>
      <c r="E33" s="85">
        <v>16681.160718494102</v>
      </c>
      <c r="F33" s="85">
        <v>4420.1373885057956</v>
      </c>
      <c r="G33" s="85">
        <v>4217.3467775014369</v>
      </c>
      <c r="H33" s="85">
        <v>3675.6671689723298</v>
      </c>
      <c r="I33" s="85">
        <v>12313.151334979562</v>
      </c>
      <c r="J33" s="85">
        <v>28994.312053473666</v>
      </c>
      <c r="K33" s="85">
        <v>2952.2420622336545</v>
      </c>
      <c r="L33" s="85">
        <v>3973.5969642106011</v>
      </c>
      <c r="M33" s="85">
        <v>2513.9176769784676</v>
      </c>
      <c r="N33" s="85">
        <v>9439.7567034227231</v>
      </c>
      <c r="O33" s="85">
        <v>38434.068756896391</v>
      </c>
      <c r="P33" s="85">
        <v>3228.551514689595</v>
      </c>
      <c r="Q33" s="85">
        <v>3205.5400142108183</v>
      </c>
      <c r="R33" s="85">
        <v>6458.9125795768832</v>
      </c>
      <c r="S33" s="85">
        <v>12893.004108477297</v>
      </c>
      <c r="T33" s="82">
        <v>51327.072865373688</v>
      </c>
    </row>
    <row r="34" spans="1:20" s="83" customFormat="1" ht="14.25" customHeight="1">
      <c r="A34" s="81" t="s">
        <v>96</v>
      </c>
      <c r="B34" s="82">
        <v>0</v>
      </c>
      <c r="C34" s="82">
        <v>0</v>
      </c>
      <c r="D34" s="82">
        <v>21228.31</v>
      </c>
      <c r="E34" s="82">
        <v>21228.31</v>
      </c>
      <c r="F34" s="82">
        <v>352.5</v>
      </c>
      <c r="G34" s="82">
        <v>0</v>
      </c>
      <c r="H34" s="82">
        <v>5232.99</v>
      </c>
      <c r="I34" s="82">
        <v>5585.49</v>
      </c>
      <c r="J34" s="82">
        <v>26813.800000000003</v>
      </c>
      <c r="K34" s="82">
        <v>0</v>
      </c>
      <c r="L34" s="82">
        <v>0</v>
      </c>
      <c r="M34" s="82">
        <v>10089.02</v>
      </c>
      <c r="N34" s="82">
        <v>10089.02</v>
      </c>
      <c r="O34" s="82">
        <v>36902.820000000007</v>
      </c>
      <c r="P34" s="82">
        <v>13526.65</v>
      </c>
      <c r="Q34" s="82">
        <v>8620.2900000000009</v>
      </c>
      <c r="R34" s="82">
        <v>2555.25</v>
      </c>
      <c r="S34" s="82">
        <v>24702.190000000002</v>
      </c>
      <c r="T34" s="82">
        <v>61605.010000000009</v>
      </c>
    </row>
    <row r="35" spans="1:20" s="83" customFormat="1" ht="14.25" customHeight="1">
      <c r="A35" s="81" t="s">
        <v>60</v>
      </c>
      <c r="B35" s="82">
        <v>82790.357077237393</v>
      </c>
      <c r="C35" s="82">
        <v>68297.046614240913</v>
      </c>
      <c r="D35" s="82">
        <v>93203.270736047692</v>
      </c>
      <c r="E35" s="82">
        <v>244290.67442752598</v>
      </c>
      <c r="F35" s="82">
        <v>69922.538534404506</v>
      </c>
      <c r="G35" s="82">
        <v>103992.19214272693</v>
      </c>
      <c r="H35" s="82">
        <v>77181.609745925423</v>
      </c>
      <c r="I35" s="82">
        <v>251096.34042305688</v>
      </c>
      <c r="J35" s="82">
        <v>495387.01485058287</v>
      </c>
      <c r="K35" s="82">
        <v>69087.809782239288</v>
      </c>
      <c r="L35" s="82">
        <v>69836.930319503619</v>
      </c>
      <c r="M35" s="82">
        <v>88549.138017292935</v>
      </c>
      <c r="N35" s="82">
        <v>227473.87811903583</v>
      </c>
      <c r="O35" s="82">
        <v>722860.89296961878</v>
      </c>
      <c r="P35" s="82">
        <v>85911.365266016976</v>
      </c>
      <c r="Q35" s="82">
        <v>77122.875475398556</v>
      </c>
      <c r="R35" s="82">
        <v>78941.124343858421</v>
      </c>
      <c r="S35" s="82">
        <v>241975.36508527395</v>
      </c>
      <c r="T35" s="82">
        <v>964836.25805489277</v>
      </c>
    </row>
    <row r="36" spans="1:20" ht="14.25" customHeight="1">
      <c r="A36" s="84" t="s">
        <v>61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27316.221906641302</v>
      </c>
      <c r="S36" s="85">
        <v>27316.221906641302</v>
      </c>
      <c r="T36" s="82">
        <v>27316.221906641302</v>
      </c>
    </row>
    <row r="37" spans="1:20" s="83" customFormat="1" ht="14.25" customHeight="1">
      <c r="A37" s="81" t="s">
        <v>62</v>
      </c>
      <c r="B37" s="82">
        <v>82790.357077237393</v>
      </c>
      <c r="C37" s="82">
        <v>68297.046614240913</v>
      </c>
      <c r="D37" s="82">
        <v>93203.270736047692</v>
      </c>
      <c r="E37" s="82">
        <v>244290.67442752598</v>
      </c>
      <c r="F37" s="82">
        <v>69922.538534404506</v>
      </c>
      <c r="G37" s="82">
        <v>103992.19214272693</v>
      </c>
      <c r="H37" s="82">
        <v>77181.609745925423</v>
      </c>
      <c r="I37" s="82">
        <v>251096.34042305688</v>
      </c>
      <c r="J37" s="82">
        <v>495387.01485058287</v>
      </c>
      <c r="K37" s="82">
        <v>69087.809782239288</v>
      </c>
      <c r="L37" s="82">
        <v>69836.930319503619</v>
      </c>
      <c r="M37" s="82">
        <v>88549.138017292935</v>
      </c>
      <c r="N37" s="82">
        <v>227473.87811903583</v>
      </c>
      <c r="O37" s="82">
        <v>722860.89296961878</v>
      </c>
      <c r="P37" s="82">
        <v>85911.365266016976</v>
      </c>
      <c r="Q37" s="82">
        <v>77122.875475398556</v>
      </c>
      <c r="R37" s="82">
        <v>106257.34625049972</v>
      </c>
      <c r="S37" s="82">
        <v>269291.58699191525</v>
      </c>
      <c r="T37" s="82">
        <v>992152.47996153403</v>
      </c>
    </row>
    <row r="38" spans="1:20" ht="19.5" customHeight="1">
      <c r="T38" s="86">
        <f>T37-'Фабричная дом № 2'!D33</f>
        <v>0</v>
      </c>
    </row>
  </sheetData>
  <mergeCells count="2">
    <mergeCell ref="A1:T1"/>
    <mergeCell ref="A2:T2"/>
  </mergeCells>
  <pageMargins left="0.16" right="0.16" top="1.21" bottom="0.74803149606299213" header="0.31496062992125984" footer="0.31496062992125984"/>
  <pageSetup paperSize="9" scale="6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A44" sqref="A44"/>
    </sheetView>
  </sheetViews>
  <sheetFormatPr defaultRowHeight="12.75"/>
  <cols>
    <col min="1" max="1" width="43.42578125" customWidth="1"/>
    <col min="2" max="2" width="9.42578125" customWidth="1"/>
    <col min="14" max="15" width="10.42578125" customWidth="1"/>
  </cols>
  <sheetData>
    <row r="1" spans="1:15" ht="18.7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8.75">
      <c r="A2" s="204" t="s">
        <v>105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2" t="s">
        <v>1</v>
      </c>
      <c r="B4">
        <v>4818.1000000000004</v>
      </c>
      <c r="C4" t="s">
        <v>2</v>
      </c>
    </row>
    <row r="5" spans="1:15" ht="30.75" customHeight="1" thickBot="1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  <c r="N5" s="7" t="s">
        <v>16</v>
      </c>
      <c r="O5" s="7" t="s">
        <v>17</v>
      </c>
    </row>
    <row r="6" spans="1:15" ht="18" customHeight="1">
      <c r="A6" s="89" t="s">
        <v>18</v>
      </c>
      <c r="B6" s="8">
        <v>26786.250354655145</v>
      </c>
      <c r="C6" s="9">
        <v>22525.514880272647</v>
      </c>
      <c r="D6" s="9">
        <v>25371.959080261022</v>
      </c>
      <c r="E6" s="9">
        <v>21974.19219201876</v>
      </c>
      <c r="F6" s="9">
        <v>21623.384489646669</v>
      </c>
      <c r="G6" s="9">
        <v>21591.350714853506</v>
      </c>
      <c r="H6" s="9">
        <v>21336.785140345335</v>
      </c>
      <c r="I6" s="9">
        <v>21884.610526872486</v>
      </c>
      <c r="J6" s="9">
        <v>20297.948599537849</v>
      </c>
      <c r="K6" s="9">
        <v>21083.524250994826</v>
      </c>
      <c r="L6" s="9">
        <v>21963.863657222595</v>
      </c>
      <c r="M6" s="10">
        <v>25503.503932935724</v>
      </c>
      <c r="N6" s="11">
        <v>271942.88781961659</v>
      </c>
      <c r="O6" s="11">
        <v>4.7034945971028792</v>
      </c>
    </row>
    <row r="7" spans="1:15">
      <c r="A7" s="12" t="s">
        <v>19</v>
      </c>
      <c r="B7" s="13">
        <v>23141.706168996068</v>
      </c>
      <c r="C7" s="14">
        <v>17278.84644383112</v>
      </c>
      <c r="D7" s="14">
        <v>17582.010983867523</v>
      </c>
      <c r="E7" s="14">
        <v>17554.054803512965</v>
      </c>
      <c r="F7" s="14">
        <v>17406.037712145229</v>
      </c>
      <c r="G7" s="14">
        <v>17915.683545881177</v>
      </c>
      <c r="H7" s="14">
        <v>18384.543078111681</v>
      </c>
      <c r="I7" s="14">
        <v>17911.013562661887</v>
      </c>
      <c r="J7" s="14">
        <v>17784.030922559381</v>
      </c>
      <c r="K7" s="14">
        <v>17854.97273630523</v>
      </c>
      <c r="L7" s="14">
        <v>18758.323643011776</v>
      </c>
      <c r="M7" s="15">
        <v>19044.591353358839</v>
      </c>
      <c r="N7" s="16">
        <v>220615.8149542429</v>
      </c>
      <c r="O7" s="16">
        <v>3.8157471298202421</v>
      </c>
    </row>
    <row r="8" spans="1:15" hidden="1">
      <c r="A8" s="17" t="s">
        <v>20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21">
        <v>0</v>
      </c>
      <c r="O8" s="22">
        <v>0</v>
      </c>
    </row>
    <row r="9" spans="1:15" hidden="1">
      <c r="A9" s="17" t="s">
        <v>21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21">
        <v>0</v>
      </c>
      <c r="O9" s="22">
        <v>0</v>
      </c>
    </row>
    <row r="10" spans="1:15">
      <c r="A10" s="23" t="s">
        <v>22</v>
      </c>
      <c r="B10" s="24">
        <v>3644.5441856590764</v>
      </c>
      <c r="C10" s="14">
        <v>5246.6684364415269</v>
      </c>
      <c r="D10" s="14">
        <v>7789.9480963934984</v>
      </c>
      <c r="E10" s="14">
        <v>4420.1373885057965</v>
      </c>
      <c r="F10" s="14">
        <v>4217.3467775014387</v>
      </c>
      <c r="G10" s="14">
        <v>3675.6671689723303</v>
      </c>
      <c r="H10" s="14">
        <v>2952.2420622336545</v>
      </c>
      <c r="I10" s="14">
        <v>3973.5969642106011</v>
      </c>
      <c r="J10" s="14">
        <v>2513.9176769784676</v>
      </c>
      <c r="K10" s="14">
        <v>3228.5515146895946</v>
      </c>
      <c r="L10" s="14">
        <v>3205.5400142108188</v>
      </c>
      <c r="M10" s="25">
        <v>6458.9125795768832</v>
      </c>
      <c r="N10" s="16">
        <v>51327.072865373695</v>
      </c>
      <c r="O10" s="16">
        <v>0.8877474672826372</v>
      </c>
    </row>
    <row r="11" spans="1:15">
      <c r="A11" s="26" t="s">
        <v>23</v>
      </c>
      <c r="B11" s="27">
        <v>216.685277647124</v>
      </c>
      <c r="C11" s="28">
        <v>190.23774491044421</v>
      </c>
      <c r="D11" s="28">
        <v>223.12669596073712</v>
      </c>
      <c r="E11" s="28">
        <v>208.99781103471045</v>
      </c>
      <c r="F11" s="28">
        <v>189.3321010372857</v>
      </c>
      <c r="G11" s="28">
        <v>208.82025440528611</v>
      </c>
      <c r="H11" s="28">
        <v>182.50825306029711</v>
      </c>
      <c r="I11" s="28">
        <v>180.93335727623153</v>
      </c>
      <c r="J11" s="28">
        <v>187.71728127737325</v>
      </c>
      <c r="K11" s="28">
        <v>159.87030812416555</v>
      </c>
      <c r="L11" s="28">
        <v>167.16799065660018</v>
      </c>
      <c r="M11" s="29">
        <v>223.80960607390764</v>
      </c>
      <c r="N11" s="21">
        <v>2339.206681464163</v>
      </c>
      <c r="O11" s="21">
        <v>4.0458664229055766E-2</v>
      </c>
    </row>
    <row r="12" spans="1:15">
      <c r="A12" s="26" t="s">
        <v>24</v>
      </c>
      <c r="B12" s="27">
        <v>719.68219618740966</v>
      </c>
      <c r="C12" s="28">
        <v>719.68219618740966</v>
      </c>
      <c r="D12" s="28">
        <v>719.68219618740966</v>
      </c>
      <c r="E12" s="28">
        <v>719.68219618740966</v>
      </c>
      <c r="F12" s="28">
        <v>719.68219618740966</v>
      </c>
      <c r="G12" s="28">
        <v>719.68219618740966</v>
      </c>
      <c r="H12" s="28">
        <v>719.68219618740966</v>
      </c>
      <c r="I12" s="28">
        <v>719.68219618740966</v>
      </c>
      <c r="J12" s="28">
        <v>719.68219618740966</v>
      </c>
      <c r="K12" s="28">
        <v>719.68219618740966</v>
      </c>
      <c r="L12" s="28">
        <v>719.68219618740966</v>
      </c>
      <c r="M12" s="29">
        <v>719.68219618740966</v>
      </c>
      <c r="N12" s="21">
        <v>8636.1863542489136</v>
      </c>
      <c r="O12" s="21">
        <v>0.14937053946315132</v>
      </c>
    </row>
    <row r="13" spans="1:15">
      <c r="A13" s="26" t="s">
        <v>25</v>
      </c>
      <c r="B13" s="27">
        <v>498.43928150807983</v>
      </c>
      <c r="C13" s="28">
        <v>503.91937250853761</v>
      </c>
      <c r="D13" s="28">
        <v>510.03089270594228</v>
      </c>
      <c r="E13" s="28">
        <v>516.14241290334678</v>
      </c>
      <c r="F13" s="28">
        <v>522.36004682602868</v>
      </c>
      <c r="G13" s="28">
        <v>528.57768074871058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21">
        <v>3079.4696872006457</v>
      </c>
      <c r="O13" s="21">
        <v>5.3262172626841936E-2</v>
      </c>
    </row>
    <row r="14" spans="1:15">
      <c r="A14" s="26" t="s">
        <v>26</v>
      </c>
      <c r="B14" s="27">
        <v>558.27376436219549</v>
      </c>
      <c r="C14" s="28">
        <v>568.2652646333521</v>
      </c>
      <c r="D14" s="28">
        <v>567.12743132171568</v>
      </c>
      <c r="E14" s="28">
        <v>622.31077098966819</v>
      </c>
      <c r="F14" s="28">
        <v>592.31315629544486</v>
      </c>
      <c r="G14" s="28">
        <v>616.91893298845093</v>
      </c>
      <c r="H14" s="28">
        <v>537.39247436332721</v>
      </c>
      <c r="I14" s="28">
        <v>556.67155217360312</v>
      </c>
      <c r="J14" s="28">
        <v>588.85132733714192</v>
      </c>
      <c r="K14" s="28">
        <v>506.5385954502824</v>
      </c>
      <c r="L14" s="28">
        <v>476.30248753192114</v>
      </c>
      <c r="M14" s="29">
        <v>515.06236429359399</v>
      </c>
      <c r="N14" s="21">
        <v>6706.0281217406982</v>
      </c>
      <c r="O14" s="21">
        <v>0.11598673269789436</v>
      </c>
    </row>
    <row r="15" spans="1:15">
      <c r="A15" s="26" t="s">
        <v>27</v>
      </c>
      <c r="B15" s="27">
        <v>0</v>
      </c>
      <c r="C15" s="28">
        <v>0</v>
      </c>
      <c r="D15" s="28">
        <v>0</v>
      </c>
      <c r="E15" s="28">
        <v>164.94905810426761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v>0</v>
      </c>
      <c r="N15" s="21">
        <v>164.94905810426761</v>
      </c>
      <c r="O15" s="21">
        <v>2.8529409605492413E-3</v>
      </c>
    </row>
    <row r="16" spans="1:15">
      <c r="A16" s="26" t="s">
        <v>119</v>
      </c>
      <c r="B16" s="27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0</v>
      </c>
      <c r="N16" s="21">
        <v>0</v>
      </c>
      <c r="O16" s="21">
        <v>0</v>
      </c>
    </row>
    <row r="17" spans="1:15">
      <c r="A17" s="26" t="s">
        <v>28</v>
      </c>
      <c r="B17" s="27">
        <v>0</v>
      </c>
      <c r="C17" s="28">
        <v>0</v>
      </c>
      <c r="D17" s="28">
        <v>105.06309433392842</v>
      </c>
      <c r="E17" s="28">
        <v>105.06309433392842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21">
        <v>210.12618866785684</v>
      </c>
      <c r="O17" s="21">
        <v>3.6343196949671867E-3</v>
      </c>
    </row>
    <row r="18" spans="1:15">
      <c r="A18" s="26" t="s">
        <v>29</v>
      </c>
      <c r="B18" s="27">
        <v>0</v>
      </c>
      <c r="C18" s="28">
        <v>11.031624905062484</v>
      </c>
      <c r="D18" s="28">
        <v>0</v>
      </c>
      <c r="E18" s="28">
        <v>0</v>
      </c>
      <c r="F18" s="28">
        <v>11.031624905062484</v>
      </c>
      <c r="G18" s="28">
        <v>0</v>
      </c>
      <c r="H18" s="28">
        <v>0</v>
      </c>
      <c r="I18" s="28">
        <v>11.031624905062484</v>
      </c>
      <c r="J18" s="28">
        <v>0</v>
      </c>
      <c r="K18" s="28">
        <v>0</v>
      </c>
      <c r="L18" s="28">
        <v>11.031624905062484</v>
      </c>
      <c r="M18" s="29">
        <v>0</v>
      </c>
      <c r="N18" s="21">
        <v>44.126499620249938</v>
      </c>
      <c r="O18" s="21">
        <v>7.6320713594310921E-4</v>
      </c>
    </row>
    <row r="19" spans="1:15">
      <c r="A19" s="26" t="s">
        <v>30</v>
      </c>
      <c r="B19" s="27">
        <v>363.35966112294807</v>
      </c>
      <c r="C19" s="28">
        <v>363.35966112294807</v>
      </c>
      <c r="D19" s="28">
        <v>363.35966112294807</v>
      </c>
      <c r="E19" s="28">
        <v>363.35966112294807</v>
      </c>
      <c r="F19" s="28">
        <v>363.35966112294807</v>
      </c>
      <c r="G19" s="28">
        <v>363.35966112294807</v>
      </c>
      <c r="H19" s="28">
        <v>363.35966112294807</v>
      </c>
      <c r="I19" s="28">
        <v>363.35966112294807</v>
      </c>
      <c r="J19" s="28">
        <v>0</v>
      </c>
      <c r="K19" s="28">
        <v>0</v>
      </c>
      <c r="L19" s="28">
        <v>0</v>
      </c>
      <c r="M19" s="29">
        <v>0</v>
      </c>
      <c r="N19" s="21">
        <v>2906.877288983585</v>
      </c>
      <c r="O19" s="21">
        <v>5.0277033287388265E-2</v>
      </c>
    </row>
    <row r="20" spans="1:15">
      <c r="A20" s="26" t="s">
        <v>31</v>
      </c>
      <c r="B20" s="27">
        <v>0</v>
      </c>
      <c r="C20" s="28">
        <v>1050.6309433392842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v>0</v>
      </c>
      <c r="N20" s="21">
        <v>1050.6309433392842</v>
      </c>
      <c r="O20" s="21">
        <v>1.8171598474835935E-2</v>
      </c>
    </row>
    <row r="21" spans="1:15">
      <c r="A21" s="26" t="s">
        <v>32</v>
      </c>
      <c r="B21" s="27">
        <v>236.39196225133895</v>
      </c>
      <c r="C21" s="28">
        <v>0</v>
      </c>
      <c r="D21" s="28">
        <v>0</v>
      </c>
      <c r="E21" s="28">
        <v>378.2271396021423</v>
      </c>
      <c r="F21" s="28">
        <v>110.31624905062485</v>
      </c>
      <c r="G21" s="28">
        <v>52.531547166964209</v>
      </c>
      <c r="H21" s="28">
        <v>42.025237733571366</v>
      </c>
      <c r="I21" s="28">
        <v>52.531547166964209</v>
      </c>
      <c r="J21" s="28">
        <v>0</v>
      </c>
      <c r="K21" s="28">
        <v>73.544166033749903</v>
      </c>
      <c r="L21" s="28">
        <v>73.544166033749903</v>
      </c>
      <c r="M21" s="29">
        <v>0</v>
      </c>
      <c r="N21" s="21">
        <v>1019.1120150391055</v>
      </c>
      <c r="O21" s="21">
        <v>1.762645052059085E-2</v>
      </c>
    </row>
    <row r="22" spans="1:15">
      <c r="A22" s="30" t="s">
        <v>120</v>
      </c>
      <c r="B22" s="27">
        <v>576.29313567140753</v>
      </c>
      <c r="C22" s="28">
        <v>463.76530848505348</v>
      </c>
      <c r="D22" s="28">
        <v>380.28742688203067</v>
      </c>
      <c r="E22" s="28">
        <v>340.80366540039705</v>
      </c>
      <c r="F22" s="28">
        <v>340.80366540039705</v>
      </c>
      <c r="G22" s="28">
        <v>16.451829941749853</v>
      </c>
      <c r="H22" s="28">
        <v>0</v>
      </c>
      <c r="I22" s="28">
        <v>0</v>
      </c>
      <c r="J22" s="28">
        <v>0</v>
      </c>
      <c r="K22" s="28">
        <v>387.99275422048095</v>
      </c>
      <c r="L22" s="28">
        <v>345.93599755860942</v>
      </c>
      <c r="M22" s="29">
        <v>380.48389486843507</v>
      </c>
      <c r="N22" s="21">
        <v>3232.8176784285611</v>
      </c>
      <c r="O22" s="21">
        <v>5.5914462797032043E-2</v>
      </c>
    </row>
    <row r="23" spans="1:15">
      <c r="A23" s="26" t="s">
        <v>33</v>
      </c>
      <c r="B23" s="27">
        <v>0</v>
      </c>
      <c r="C23" s="28">
        <v>0</v>
      </c>
      <c r="D23" s="28">
        <v>36.049248927857519</v>
      </c>
      <c r="E23" s="28">
        <v>0</v>
      </c>
      <c r="F23" s="28">
        <v>0</v>
      </c>
      <c r="G23" s="28">
        <v>36.049248927857519</v>
      </c>
      <c r="H23" s="28">
        <v>0</v>
      </c>
      <c r="I23" s="28">
        <v>0</v>
      </c>
      <c r="J23" s="28">
        <v>30.956840745492006</v>
      </c>
      <c r="K23" s="28">
        <v>0</v>
      </c>
      <c r="L23" s="28">
        <v>0</v>
      </c>
      <c r="M23" s="29">
        <v>56.200350421104986</v>
      </c>
      <c r="N23" s="21">
        <v>159.25568902231203</v>
      </c>
      <c r="O23" s="21">
        <v>2.7544690684141054E-3</v>
      </c>
    </row>
    <row r="24" spans="1:15">
      <c r="A24" s="26" t="s">
        <v>34</v>
      </c>
      <c r="B24" s="27">
        <v>274.24409387796669</v>
      </c>
      <c r="C24" s="28">
        <v>276.63249320145985</v>
      </c>
      <c r="D24" s="28">
        <v>270.82408003120867</v>
      </c>
      <c r="E24" s="28">
        <v>132.17630683630799</v>
      </c>
      <c r="F24" s="28">
        <v>103.26721821648859</v>
      </c>
      <c r="G24" s="28">
        <v>274.46276799289529</v>
      </c>
      <c r="H24" s="28">
        <v>150.10847577722291</v>
      </c>
      <c r="I24" s="28">
        <v>115.44164704461122</v>
      </c>
      <c r="J24" s="28">
        <v>128.37712028209882</v>
      </c>
      <c r="K24" s="28">
        <v>292.02962300874879</v>
      </c>
      <c r="L24" s="28">
        <v>99.107985111256767</v>
      </c>
      <c r="M24" s="29">
        <v>463.52692032400984</v>
      </c>
      <c r="N24" s="21">
        <v>2580.1987317042754</v>
      </c>
      <c r="O24" s="21">
        <v>4.462683650720331E-2</v>
      </c>
    </row>
    <row r="25" spans="1:15">
      <c r="A25" s="26" t="s">
        <v>35</v>
      </c>
      <c r="B25" s="27">
        <v>0</v>
      </c>
      <c r="C25" s="28">
        <v>834.59495561514393</v>
      </c>
      <c r="D25" s="28">
        <v>834.59495561514393</v>
      </c>
      <c r="E25" s="28">
        <v>834.59495561514393</v>
      </c>
      <c r="F25" s="28">
        <v>834.59495561514393</v>
      </c>
      <c r="G25" s="28">
        <v>834.59495561514393</v>
      </c>
      <c r="H25" s="28">
        <v>406.84527586776107</v>
      </c>
      <c r="I25" s="28">
        <v>763.30334232391351</v>
      </c>
      <c r="J25" s="28">
        <v>763.30334232391351</v>
      </c>
      <c r="K25" s="28">
        <v>763.30334232391351</v>
      </c>
      <c r="L25" s="28">
        <v>763.30334232391351</v>
      </c>
      <c r="M25" s="29">
        <v>763.30334232391351</v>
      </c>
      <c r="N25" s="21">
        <v>8396.33676556305</v>
      </c>
      <c r="O25" s="21">
        <v>0.14522212707573265</v>
      </c>
    </row>
    <row r="26" spans="1:15">
      <c r="A26" s="26" t="s">
        <v>121</v>
      </c>
      <c r="B26" s="27">
        <v>0</v>
      </c>
      <c r="C26" s="28">
        <v>210.12618866785684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945.56784900535581</v>
      </c>
      <c r="J26" s="28">
        <v>0</v>
      </c>
      <c r="K26" s="28">
        <v>0</v>
      </c>
      <c r="L26" s="28">
        <v>0</v>
      </c>
      <c r="M26" s="29">
        <v>126.07571320071411</v>
      </c>
      <c r="N26" s="21">
        <v>1281.7697508739268</v>
      </c>
      <c r="O26" s="21">
        <v>2.216935013929984E-2</v>
      </c>
    </row>
    <row r="27" spans="1:15">
      <c r="A27" s="26" t="s">
        <v>122</v>
      </c>
      <c r="B27" s="27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430.75868676910653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21">
        <v>430.75868676910653</v>
      </c>
      <c r="O27" s="21">
        <v>7.4503553746827333E-3</v>
      </c>
    </row>
    <row r="28" spans="1:15">
      <c r="A28" s="26" t="s">
        <v>123</v>
      </c>
      <c r="B28" s="27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157.59464150089264</v>
      </c>
      <c r="J28" s="28">
        <v>0</v>
      </c>
      <c r="K28" s="28">
        <v>0</v>
      </c>
      <c r="L28" s="28">
        <v>0</v>
      </c>
      <c r="M28" s="29">
        <v>0</v>
      </c>
      <c r="N28" s="21">
        <v>157.59464150089264</v>
      </c>
      <c r="O28" s="21">
        <v>2.72573977122539E-3</v>
      </c>
    </row>
    <row r="29" spans="1:15">
      <c r="A29" s="26" t="s">
        <v>36</v>
      </c>
      <c r="B29" s="27">
        <v>0</v>
      </c>
      <c r="C29" s="28">
        <v>50.010032902949931</v>
      </c>
      <c r="D29" s="28">
        <v>42.445490110907087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v>0</v>
      </c>
      <c r="N29" s="21">
        <v>92.455523013857018</v>
      </c>
      <c r="O29" s="21">
        <v>1.5991006657855623E-3</v>
      </c>
    </row>
    <row r="30" spans="1:15">
      <c r="A30" s="26" t="s">
        <v>37</v>
      </c>
      <c r="B30" s="27">
        <v>0</v>
      </c>
      <c r="C30" s="28">
        <v>0</v>
      </c>
      <c r="D30" s="28">
        <v>3.6351830639539235</v>
      </c>
      <c r="E30" s="28">
        <v>23.796790866634787</v>
      </c>
      <c r="F30" s="28">
        <v>5.4632809053642779</v>
      </c>
      <c r="G30" s="28">
        <v>0</v>
      </c>
      <c r="H30" s="28">
        <v>23.95438550813568</v>
      </c>
      <c r="I30" s="28">
        <v>7.6696058863767744</v>
      </c>
      <c r="J30" s="28">
        <v>8.1423898108794521</v>
      </c>
      <c r="K30" s="28">
        <v>1.99619879234464</v>
      </c>
      <c r="L30" s="28">
        <v>0.42025237733571369</v>
      </c>
      <c r="M30" s="29">
        <v>8.0373267165455236</v>
      </c>
      <c r="N30" s="21">
        <v>83.115413927570771</v>
      </c>
      <c r="O30" s="21">
        <v>1.4375551553442707E-3</v>
      </c>
    </row>
    <row r="31" spans="1:15">
      <c r="A31" s="26" t="s">
        <v>38</v>
      </c>
      <c r="B31" s="27">
        <v>201.17481303060615</v>
      </c>
      <c r="C31" s="28">
        <v>4.4126499620249939</v>
      </c>
      <c r="D31" s="28">
        <v>581.82891011186223</v>
      </c>
      <c r="E31" s="28">
        <v>10.033525508890165</v>
      </c>
      <c r="F31" s="28">
        <v>424.82262193923958</v>
      </c>
      <c r="G31" s="28">
        <v>24.218093874913841</v>
      </c>
      <c r="H31" s="28">
        <v>95.607415843874861</v>
      </c>
      <c r="I31" s="28">
        <v>99.809939617232004</v>
      </c>
      <c r="J31" s="28">
        <v>86.887179014158804</v>
      </c>
      <c r="K31" s="28">
        <v>323.5943305484995</v>
      </c>
      <c r="L31" s="28">
        <v>549.04397152495994</v>
      </c>
      <c r="M31" s="29">
        <v>2375.4240313429545</v>
      </c>
      <c r="N31" s="21">
        <v>4776.8574823192166</v>
      </c>
      <c r="O31" s="21">
        <v>8.2620007235203644E-2</v>
      </c>
    </row>
    <row r="32" spans="1:15">
      <c r="A32" s="26" t="s">
        <v>124</v>
      </c>
      <c r="B32" s="27">
        <v>0</v>
      </c>
      <c r="C32" s="28">
        <v>0</v>
      </c>
      <c r="D32" s="28">
        <v>3151.8928300178527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v>0</v>
      </c>
      <c r="N32" s="21">
        <v>3151.8928300178527</v>
      </c>
      <c r="O32" s="21">
        <v>5.4514795424507795E-2</v>
      </c>
    </row>
    <row r="33" spans="1:15">
      <c r="A33" s="30" t="s">
        <v>39</v>
      </c>
      <c r="B33" s="27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9">
        <v>147.91213179017211</v>
      </c>
      <c r="N33" s="21">
        <v>147.91213179017211</v>
      </c>
      <c r="O33" s="21">
        <v>2.5582721368411494E-3</v>
      </c>
    </row>
    <row r="34" spans="1:15" ht="13.5" thickBot="1">
      <c r="A34" s="31" t="s">
        <v>40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v>679.39470203412156</v>
      </c>
      <c r="N34" s="35">
        <v>679.39470203412156</v>
      </c>
      <c r="O34" s="35">
        <v>1.1750736840146558E-2</v>
      </c>
    </row>
    <row r="35" spans="1:15">
      <c r="N35" s="36">
        <f>N6-'Фабричная дом № 2'!D29</f>
        <v>0</v>
      </c>
      <c r="O35" s="37">
        <f>O6-'Фабричная дом № 2'!E29</f>
        <v>0</v>
      </c>
    </row>
  </sheetData>
  <mergeCells count="2">
    <mergeCell ref="A1:O1"/>
    <mergeCell ref="A2:O2"/>
  </mergeCells>
  <pageMargins left="0.23" right="0.26" top="1.3" bottom="0.74803149606299213" header="0.31496062992125984" footer="0.31496062992125984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4" sqref="P24"/>
    </sheetView>
  </sheetViews>
  <sheetFormatPr defaultRowHeight="12.7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opLeftCell="A10" workbookViewId="0">
      <selection activeCell="H52" sqref="H52"/>
    </sheetView>
  </sheetViews>
  <sheetFormatPr defaultRowHeight="12.75"/>
  <cols>
    <col min="1" max="1" width="39.5703125" style="138" customWidth="1"/>
    <col min="2" max="2" width="9.7109375" style="138" customWidth="1"/>
    <col min="3" max="3" width="9.85546875" style="138" customWidth="1"/>
    <col min="4" max="4" width="11.42578125" style="138" customWidth="1"/>
    <col min="5" max="5" width="9.85546875" style="138" customWidth="1"/>
    <col min="6" max="6" width="9.5703125" style="138" customWidth="1"/>
    <col min="7" max="8" width="9.140625" style="138" customWidth="1"/>
    <col min="9" max="9" width="9.85546875" style="138" customWidth="1"/>
    <col min="10" max="12" width="9.140625" style="138" customWidth="1"/>
    <col min="13" max="13" width="10.5703125" style="138" customWidth="1"/>
    <col min="14" max="14" width="11.140625" style="138" customWidth="1"/>
    <col min="15" max="16384" width="9.140625" style="138"/>
  </cols>
  <sheetData>
    <row r="1" spans="1:14" ht="21" customHeight="1">
      <c r="A1" s="211" t="s">
        <v>291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20.25" customHeight="1">
      <c r="A2" s="212" t="s">
        <v>292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3.5" customHeight="1">
      <c r="A3" s="207" t="s">
        <v>293</v>
      </c>
      <c r="B3" s="208" t="s">
        <v>294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 t="s">
        <v>295</v>
      </c>
    </row>
    <row r="4" spans="1:14" ht="13.5" customHeight="1">
      <c r="A4" s="207"/>
      <c r="B4" s="139" t="s">
        <v>4</v>
      </c>
      <c r="C4" s="139" t="s">
        <v>5</v>
      </c>
      <c r="D4" s="139" t="s">
        <v>6</v>
      </c>
      <c r="E4" s="139" t="s">
        <v>7</v>
      </c>
      <c r="F4" s="139" t="s">
        <v>8</v>
      </c>
      <c r="G4" s="139" t="s">
        <v>9</v>
      </c>
      <c r="H4" s="139" t="s">
        <v>10</v>
      </c>
      <c r="I4" s="139" t="s">
        <v>11</v>
      </c>
      <c r="J4" s="139" t="s">
        <v>12</v>
      </c>
      <c r="K4" s="139" t="s">
        <v>13</v>
      </c>
      <c r="L4" s="139" t="s">
        <v>14</v>
      </c>
      <c r="M4" s="139" t="s">
        <v>15</v>
      </c>
      <c r="N4" s="209"/>
    </row>
    <row r="5" spans="1:14">
      <c r="A5" s="140" t="s">
        <v>296</v>
      </c>
      <c r="B5" s="141">
        <f>89.455+28.46</f>
        <v>117.91499999999999</v>
      </c>
      <c r="C5" s="141">
        <f>89.45+26.47</f>
        <v>115.92</v>
      </c>
      <c r="D5" s="141">
        <v>117.232</v>
      </c>
      <c r="E5" s="141">
        <v>121.485</v>
      </c>
      <c r="F5" s="141">
        <v>113.009</v>
      </c>
      <c r="G5" s="141">
        <f>89.449+6.001</f>
        <v>95.45</v>
      </c>
      <c r="H5" s="141">
        <f>89.449+14.021</f>
        <v>103.47</v>
      </c>
      <c r="I5" s="141">
        <f>89.449+17.626</f>
        <v>107.075</v>
      </c>
      <c r="J5" s="141">
        <f>89.449+21.368</f>
        <v>110.81699999999999</v>
      </c>
      <c r="K5" s="141">
        <f>89.449+22.454</f>
        <v>111.90299999999999</v>
      </c>
      <c r="L5" s="141">
        <f>89.449+23.327</f>
        <v>112.776</v>
      </c>
      <c r="M5" s="141">
        <f>89.449+19.226</f>
        <v>108.675</v>
      </c>
      <c r="N5" s="142">
        <f>SUM(B5:M5)</f>
        <v>1335.7270000000001</v>
      </c>
    </row>
    <row r="6" spans="1:14">
      <c r="A6" s="206" t="s">
        <v>297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pans="1:14">
      <c r="A7" s="207" t="s">
        <v>293</v>
      </c>
      <c r="B7" s="208" t="s">
        <v>294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 t="s">
        <v>298</v>
      </c>
    </row>
    <row r="8" spans="1:14">
      <c r="A8" s="207"/>
      <c r="B8" s="139" t="s">
        <v>4</v>
      </c>
      <c r="C8" s="139" t="s">
        <v>5</v>
      </c>
      <c r="D8" s="139" t="s">
        <v>6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39" t="s">
        <v>13</v>
      </c>
      <c r="L8" s="139" t="s">
        <v>14</v>
      </c>
      <c r="M8" s="139" t="s">
        <v>15</v>
      </c>
      <c r="N8" s="209"/>
    </row>
    <row r="9" spans="1:14">
      <c r="A9" s="140" t="s">
        <v>296</v>
      </c>
      <c r="B9" s="141">
        <f>89.425+26.589</f>
        <v>116.014</v>
      </c>
      <c r="C9" s="141">
        <f>89.401+23.086</f>
        <v>112.48699999999999</v>
      </c>
      <c r="D9" s="141">
        <v>146.94800000000001</v>
      </c>
      <c r="E9" s="141">
        <v>140.63300000000001</v>
      </c>
      <c r="F9" s="141">
        <v>92.954999999999998</v>
      </c>
      <c r="G9" s="141">
        <v>20.666</v>
      </c>
      <c r="H9" s="141">
        <v>33.002000000000002</v>
      </c>
      <c r="I9" s="141">
        <v>34.563000000000002</v>
      </c>
      <c r="J9" s="141">
        <v>40.526000000000003</v>
      </c>
      <c r="K9" s="141">
        <v>113.023</v>
      </c>
      <c r="L9" s="141">
        <v>154.26</v>
      </c>
      <c r="M9" s="141">
        <v>175.934</v>
      </c>
      <c r="N9" s="142">
        <f>SUM(B9:M9)</f>
        <v>1181.011</v>
      </c>
    </row>
    <row r="10" spans="1:14">
      <c r="A10" s="206" t="s">
        <v>299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</row>
    <row r="11" spans="1:14">
      <c r="A11" s="207" t="s">
        <v>293</v>
      </c>
      <c r="B11" s="208" t="s">
        <v>294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9" t="s">
        <v>300</v>
      </c>
    </row>
    <row r="12" spans="1:14">
      <c r="A12" s="207"/>
      <c r="B12" s="139" t="s">
        <v>4</v>
      </c>
      <c r="C12" s="139" t="s">
        <v>5</v>
      </c>
      <c r="D12" s="139" t="s">
        <v>6</v>
      </c>
      <c r="E12" s="139" t="s">
        <v>7</v>
      </c>
      <c r="F12" s="139" t="s">
        <v>8</v>
      </c>
      <c r="G12" s="139" t="s">
        <v>9</v>
      </c>
      <c r="H12" s="139" t="s">
        <v>10</v>
      </c>
      <c r="I12" s="139" t="s">
        <v>11</v>
      </c>
      <c r="J12" s="139" t="s">
        <v>12</v>
      </c>
      <c r="K12" s="139" t="s">
        <v>13</v>
      </c>
      <c r="L12" s="139" t="s">
        <v>14</v>
      </c>
      <c r="M12" s="139" t="s">
        <v>15</v>
      </c>
      <c r="N12" s="209"/>
    </row>
    <row r="13" spans="1:14">
      <c r="A13" s="140" t="s">
        <v>296</v>
      </c>
      <c r="B13" s="141">
        <v>182.43100000000001</v>
      </c>
      <c r="C13" s="141">
        <v>170.35499999999999</v>
      </c>
      <c r="D13" s="141">
        <v>166.34800000000001</v>
      </c>
      <c r="E13" s="141">
        <v>134.46100000000001</v>
      </c>
      <c r="F13" s="141">
        <v>50.156999999999996</v>
      </c>
      <c r="G13" s="141">
        <v>50.6</v>
      </c>
      <c r="H13" s="141">
        <v>0.9</v>
      </c>
      <c r="I13" s="141">
        <v>30.4</v>
      </c>
      <c r="J13" s="141">
        <v>31.622</v>
      </c>
      <c r="K13" s="141">
        <v>97.266999999999996</v>
      </c>
      <c r="L13" s="141">
        <v>102.563</v>
      </c>
      <c r="M13" s="141">
        <v>127.012</v>
      </c>
      <c r="N13" s="142">
        <f>SUM(B13:M13)</f>
        <v>1144.116</v>
      </c>
    </row>
    <row r="14" spans="1:14">
      <c r="A14" s="206" t="s">
        <v>301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</row>
    <row r="15" spans="1:14">
      <c r="A15" s="207" t="s">
        <v>293</v>
      </c>
      <c r="B15" s="208" t="s">
        <v>294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9" t="s">
        <v>302</v>
      </c>
    </row>
    <row r="16" spans="1:14">
      <c r="A16" s="207"/>
      <c r="B16" s="139" t="s">
        <v>4</v>
      </c>
      <c r="C16" s="139" t="s">
        <v>5</v>
      </c>
      <c r="D16" s="139" t="s">
        <v>6</v>
      </c>
      <c r="E16" s="139" t="s">
        <v>7</v>
      </c>
      <c r="F16" s="139" t="s">
        <v>8</v>
      </c>
      <c r="G16" s="139" t="s">
        <v>9</v>
      </c>
      <c r="H16" s="139" t="s">
        <v>10</v>
      </c>
      <c r="I16" s="139" t="s">
        <v>11</v>
      </c>
      <c r="J16" s="139" t="s">
        <v>12</v>
      </c>
      <c r="K16" s="139" t="s">
        <v>13</v>
      </c>
      <c r="L16" s="139" t="s">
        <v>14</v>
      </c>
      <c r="M16" s="139" t="s">
        <v>15</v>
      </c>
      <c r="N16" s="209"/>
    </row>
    <row r="17" spans="1:14" ht="15">
      <c r="A17" s="140" t="s">
        <v>296</v>
      </c>
      <c r="B17" s="141">
        <v>164.316</v>
      </c>
      <c r="C17" s="141">
        <v>171.435</v>
      </c>
      <c r="D17" s="141">
        <v>131.346</v>
      </c>
      <c r="E17" s="141">
        <v>128.26900000000001</v>
      </c>
      <c r="F17" s="141">
        <v>72.546999999999997</v>
      </c>
      <c r="G17" s="141">
        <v>32.130000000000003</v>
      </c>
      <c r="H17" s="141">
        <v>24.38</v>
      </c>
      <c r="I17" s="141">
        <v>26.465</v>
      </c>
      <c r="J17" s="141">
        <v>42.884999999999998</v>
      </c>
      <c r="K17" s="143">
        <v>82.135000000000005</v>
      </c>
      <c r="L17" s="141">
        <v>127.1</v>
      </c>
      <c r="M17" s="141">
        <v>133.87799999999999</v>
      </c>
      <c r="N17" s="142">
        <f>SUM(B17:M17)</f>
        <v>1136.886</v>
      </c>
    </row>
    <row r="18" spans="1:14" ht="16.5" customHeight="1">
      <c r="A18" s="206" t="s">
        <v>103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</row>
    <row r="19" spans="1:14" ht="13.5" customHeight="1">
      <c r="A19" s="207" t="s">
        <v>293</v>
      </c>
      <c r="B19" s="208" t="s">
        <v>303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9" t="s">
        <v>304</v>
      </c>
    </row>
    <row r="20" spans="1:14" ht="13.5" customHeight="1">
      <c r="A20" s="207"/>
      <c r="B20" s="139" t="s">
        <v>4</v>
      </c>
      <c r="C20" s="139" t="s">
        <v>5</v>
      </c>
      <c r="D20" s="139" t="s">
        <v>6</v>
      </c>
      <c r="E20" s="139" t="s">
        <v>7</v>
      </c>
      <c r="F20" s="139" t="s">
        <v>8</v>
      </c>
      <c r="G20" s="139" t="s">
        <v>9</v>
      </c>
      <c r="H20" s="139" t="s">
        <v>10</v>
      </c>
      <c r="I20" s="139" t="s">
        <v>11</v>
      </c>
      <c r="J20" s="139" t="s">
        <v>12</v>
      </c>
      <c r="K20" s="139" t="s">
        <v>13</v>
      </c>
      <c r="L20" s="139" t="s">
        <v>14</v>
      </c>
      <c r="M20" s="139" t="s">
        <v>15</v>
      </c>
      <c r="N20" s="209"/>
    </row>
    <row r="21" spans="1:14" ht="13.5" customHeight="1">
      <c r="A21" s="140" t="s">
        <v>296</v>
      </c>
      <c r="B21" s="141">
        <v>156.114</v>
      </c>
      <c r="C21" s="141">
        <v>130.989</v>
      </c>
      <c r="D21" s="141">
        <v>188.785</v>
      </c>
      <c r="E21" s="141">
        <v>116.413</v>
      </c>
      <c r="F21" s="141">
        <v>166.15242742007587</v>
      </c>
      <c r="G21" s="141">
        <v>12.478957250328893</v>
      </c>
      <c r="H21" s="141">
        <v>24.515874583241366</v>
      </c>
      <c r="I21" s="141">
        <v>31.879998158951523</v>
      </c>
      <c r="J21" s="141">
        <v>34.925201543465995</v>
      </c>
      <c r="K21" s="141">
        <v>120.10000805458701</v>
      </c>
      <c r="L21" s="141">
        <v>131.764284</v>
      </c>
      <c r="M21" s="141">
        <v>142.054</v>
      </c>
      <c r="N21" s="142">
        <f>SUM(B21:M21)</f>
        <v>1256.1717510106507</v>
      </c>
    </row>
    <row r="22" spans="1:14">
      <c r="M22" s="144"/>
    </row>
    <row r="23" spans="1:14">
      <c r="A23" s="211" t="s">
        <v>305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</row>
    <row r="24" spans="1:14">
      <c r="A24" s="212" t="s">
        <v>292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</row>
    <row r="25" spans="1:14">
      <c r="A25" s="207" t="s">
        <v>293</v>
      </c>
      <c r="B25" s="208" t="s">
        <v>306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10" t="s">
        <v>295</v>
      </c>
    </row>
    <row r="26" spans="1:14">
      <c r="A26" s="207"/>
      <c r="B26" s="139" t="s">
        <v>4</v>
      </c>
      <c r="C26" s="139" t="s">
        <v>5</v>
      </c>
      <c r="D26" s="139" t="s">
        <v>6</v>
      </c>
      <c r="E26" s="139" t="s">
        <v>7</v>
      </c>
      <c r="F26" s="139" t="s">
        <v>8</v>
      </c>
      <c r="G26" s="139" t="s">
        <v>9</v>
      </c>
      <c r="H26" s="139" t="s">
        <v>10</v>
      </c>
      <c r="I26" s="139" t="s">
        <v>11</v>
      </c>
      <c r="J26" s="139" t="s">
        <v>12</v>
      </c>
      <c r="K26" s="139" t="s">
        <v>13</v>
      </c>
      <c r="L26" s="139" t="s">
        <v>14</v>
      </c>
      <c r="M26" s="139" t="s">
        <v>15</v>
      </c>
      <c r="N26" s="210"/>
    </row>
    <row r="27" spans="1:14">
      <c r="A27" s="140" t="s">
        <v>296</v>
      </c>
      <c r="B27" s="145">
        <v>1280</v>
      </c>
      <c r="C27" s="145">
        <v>1492</v>
      </c>
      <c r="D27" s="145">
        <v>1509</v>
      </c>
      <c r="E27" s="145">
        <v>1485</v>
      </c>
      <c r="F27" s="145">
        <v>1415</v>
      </c>
      <c r="G27" s="145">
        <v>921</v>
      </c>
      <c r="H27" s="145">
        <v>961</v>
      </c>
      <c r="I27" s="145">
        <v>1132</v>
      </c>
      <c r="J27" s="145">
        <v>1178</v>
      </c>
      <c r="K27" s="145">
        <v>1173</v>
      </c>
      <c r="L27" s="145">
        <v>1174.31</v>
      </c>
      <c r="M27" s="145">
        <v>1204</v>
      </c>
      <c r="N27" s="146">
        <f>SUM(B27:M27)</f>
        <v>14924.31</v>
      </c>
    </row>
    <row r="28" spans="1:14">
      <c r="A28" s="206" t="s">
        <v>297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</row>
    <row r="29" spans="1:14">
      <c r="A29" s="207" t="s">
        <v>293</v>
      </c>
      <c r="B29" s="208" t="s">
        <v>306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10" t="s">
        <v>298</v>
      </c>
    </row>
    <row r="30" spans="1:14">
      <c r="A30" s="207"/>
      <c r="B30" s="139" t="s">
        <v>4</v>
      </c>
      <c r="C30" s="139" t="s">
        <v>5</v>
      </c>
      <c r="D30" s="139" t="s">
        <v>6</v>
      </c>
      <c r="E30" s="139" t="s">
        <v>7</v>
      </c>
      <c r="F30" s="139" t="s">
        <v>8</v>
      </c>
      <c r="G30" s="139" t="s">
        <v>9</v>
      </c>
      <c r="H30" s="139" t="s">
        <v>10</v>
      </c>
      <c r="I30" s="139" t="s">
        <v>11</v>
      </c>
      <c r="J30" s="139" t="s">
        <v>12</v>
      </c>
      <c r="K30" s="139" t="s">
        <v>13</v>
      </c>
      <c r="L30" s="139" t="s">
        <v>14</v>
      </c>
      <c r="M30" s="139" t="s">
        <v>15</v>
      </c>
      <c r="N30" s="210"/>
    </row>
    <row r="31" spans="1:14">
      <c r="A31" s="140" t="s">
        <v>296</v>
      </c>
      <c r="B31" s="145">
        <v>1093</v>
      </c>
      <c r="C31" s="145">
        <v>1718</v>
      </c>
      <c r="D31" s="145">
        <v>1118</v>
      </c>
      <c r="E31" s="145">
        <v>1578</v>
      </c>
      <c r="F31" s="145">
        <v>1176</v>
      </c>
      <c r="G31" s="145">
        <v>1065</v>
      </c>
      <c r="H31" s="145">
        <v>1172</v>
      </c>
      <c r="I31" s="145">
        <v>1291</v>
      </c>
      <c r="J31" s="145">
        <v>1129</v>
      </c>
      <c r="K31" s="145">
        <v>1184</v>
      </c>
      <c r="L31" s="145">
        <v>1327</v>
      </c>
      <c r="M31" s="145">
        <v>1138</v>
      </c>
      <c r="N31" s="146">
        <f>SUM(B31:M31)</f>
        <v>14989</v>
      </c>
    </row>
    <row r="32" spans="1:14">
      <c r="A32" s="206" t="s">
        <v>299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</row>
    <row r="33" spans="1:14">
      <c r="A33" s="207" t="s">
        <v>293</v>
      </c>
      <c r="B33" s="208" t="s">
        <v>306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9" t="s">
        <v>300</v>
      </c>
    </row>
    <row r="34" spans="1:14">
      <c r="A34" s="207"/>
      <c r="B34" s="139" t="s">
        <v>4</v>
      </c>
      <c r="C34" s="139" t="s">
        <v>5</v>
      </c>
      <c r="D34" s="139" t="s">
        <v>6</v>
      </c>
      <c r="E34" s="139" t="s">
        <v>7</v>
      </c>
      <c r="F34" s="139" t="s">
        <v>8</v>
      </c>
      <c r="G34" s="139" t="s">
        <v>9</v>
      </c>
      <c r="H34" s="139" t="s">
        <v>10</v>
      </c>
      <c r="I34" s="139" t="s">
        <v>11</v>
      </c>
      <c r="J34" s="139" t="s">
        <v>12</v>
      </c>
      <c r="K34" s="139" t="s">
        <v>13</v>
      </c>
      <c r="L34" s="139" t="s">
        <v>14</v>
      </c>
      <c r="M34" s="139" t="s">
        <v>15</v>
      </c>
      <c r="N34" s="209"/>
    </row>
    <row r="35" spans="1:14">
      <c r="A35" s="140" t="s">
        <v>296</v>
      </c>
      <c r="B35" s="145">
        <v>1046</v>
      </c>
      <c r="C35" s="145">
        <v>1035</v>
      </c>
      <c r="D35" s="145">
        <v>1037</v>
      </c>
      <c r="E35" s="145">
        <v>1112</v>
      </c>
      <c r="F35" s="145">
        <v>1031</v>
      </c>
      <c r="G35" s="145">
        <v>511</v>
      </c>
      <c r="H35" s="145">
        <v>874</v>
      </c>
      <c r="I35" s="145">
        <v>937</v>
      </c>
      <c r="J35" s="145">
        <v>741</v>
      </c>
      <c r="K35" s="145">
        <v>792</v>
      </c>
      <c r="L35" s="145">
        <v>835</v>
      </c>
      <c r="M35" s="145">
        <v>741</v>
      </c>
      <c r="N35" s="146">
        <f>SUM(B35:M35)</f>
        <v>10692</v>
      </c>
    </row>
    <row r="36" spans="1:14">
      <c r="A36" s="206" t="s">
        <v>301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</row>
    <row r="37" spans="1:14">
      <c r="A37" s="207" t="s">
        <v>293</v>
      </c>
      <c r="B37" s="208" t="s">
        <v>306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9" t="s">
        <v>302</v>
      </c>
    </row>
    <row r="38" spans="1:14">
      <c r="A38" s="207"/>
      <c r="B38" s="139" t="s">
        <v>4</v>
      </c>
      <c r="C38" s="139" t="s">
        <v>5</v>
      </c>
      <c r="D38" s="139" t="s">
        <v>6</v>
      </c>
      <c r="E38" s="139" t="s">
        <v>7</v>
      </c>
      <c r="F38" s="139" t="s">
        <v>8</v>
      </c>
      <c r="G38" s="139" t="s">
        <v>9</v>
      </c>
      <c r="H38" s="139" t="s">
        <v>10</v>
      </c>
      <c r="I38" s="139" t="s">
        <v>11</v>
      </c>
      <c r="J38" s="139" t="s">
        <v>12</v>
      </c>
      <c r="K38" s="139" t="s">
        <v>13</v>
      </c>
      <c r="L38" s="139" t="s">
        <v>14</v>
      </c>
      <c r="M38" s="139" t="s">
        <v>15</v>
      </c>
      <c r="N38" s="209"/>
    </row>
    <row r="39" spans="1:14">
      <c r="A39" s="140" t="s">
        <v>296</v>
      </c>
      <c r="B39" s="145">
        <v>928</v>
      </c>
      <c r="C39" s="145">
        <v>826</v>
      </c>
      <c r="D39" s="145">
        <v>722</v>
      </c>
      <c r="E39" s="145">
        <v>830</v>
      </c>
      <c r="F39" s="145">
        <v>679</v>
      </c>
      <c r="G39" s="145">
        <v>729</v>
      </c>
      <c r="H39" s="145">
        <v>644</v>
      </c>
      <c r="I39" s="145">
        <v>645</v>
      </c>
      <c r="J39" s="145">
        <v>706</v>
      </c>
      <c r="K39" s="145">
        <v>669</v>
      </c>
      <c r="L39" s="145">
        <v>746</v>
      </c>
      <c r="M39" s="145">
        <v>690</v>
      </c>
      <c r="N39" s="146">
        <f>SUM(B39:M39)</f>
        <v>8814</v>
      </c>
    </row>
    <row r="40" spans="1:14">
      <c r="A40" s="206" t="s">
        <v>103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</row>
    <row r="41" spans="1:14">
      <c r="A41" s="207" t="s">
        <v>293</v>
      </c>
      <c r="B41" s="208" t="s">
        <v>307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9" t="s">
        <v>304</v>
      </c>
    </row>
    <row r="42" spans="1:14">
      <c r="A42" s="207"/>
      <c r="B42" s="139" t="s">
        <v>4</v>
      </c>
      <c r="C42" s="139" t="s">
        <v>5</v>
      </c>
      <c r="D42" s="139" t="s">
        <v>6</v>
      </c>
      <c r="E42" s="139" t="s">
        <v>7</v>
      </c>
      <c r="F42" s="139" t="s">
        <v>8</v>
      </c>
      <c r="G42" s="139" t="s">
        <v>9</v>
      </c>
      <c r="H42" s="139" t="s">
        <v>10</v>
      </c>
      <c r="I42" s="139" t="s">
        <v>11</v>
      </c>
      <c r="J42" s="139" t="s">
        <v>12</v>
      </c>
      <c r="K42" s="139" t="s">
        <v>13</v>
      </c>
      <c r="L42" s="139" t="s">
        <v>14</v>
      </c>
      <c r="M42" s="139" t="s">
        <v>15</v>
      </c>
      <c r="N42" s="209"/>
    </row>
    <row r="43" spans="1:14">
      <c r="A43" s="140" t="s">
        <v>296</v>
      </c>
      <c r="B43" s="145">
        <v>840</v>
      </c>
      <c r="C43" s="145">
        <v>829</v>
      </c>
      <c r="D43" s="145">
        <v>665</v>
      </c>
      <c r="E43" s="145">
        <v>781</v>
      </c>
      <c r="F43" s="145">
        <v>764</v>
      </c>
      <c r="G43" s="145">
        <v>565</v>
      </c>
      <c r="H43" s="145">
        <v>648</v>
      </c>
      <c r="I43" s="145">
        <v>733</v>
      </c>
      <c r="J43" s="145">
        <v>703</v>
      </c>
      <c r="K43" s="145">
        <v>824</v>
      </c>
      <c r="L43" s="145">
        <v>809</v>
      </c>
      <c r="M43" s="145">
        <v>698</v>
      </c>
      <c r="N43" s="146">
        <f>SUM(B43:M43)</f>
        <v>8859</v>
      </c>
    </row>
    <row r="44" spans="1:14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9"/>
    </row>
    <row r="45" spans="1:14">
      <c r="A45" s="205" t="s">
        <v>308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</row>
  </sheetData>
  <mergeCells count="43">
    <mergeCell ref="A6:N6"/>
    <mergeCell ref="A1:N1"/>
    <mergeCell ref="A2:N2"/>
    <mergeCell ref="A3:A4"/>
    <mergeCell ref="B3:M3"/>
    <mergeCell ref="N3:N4"/>
    <mergeCell ref="A7:A8"/>
    <mergeCell ref="B7:M7"/>
    <mergeCell ref="N7:N8"/>
    <mergeCell ref="A10:N10"/>
    <mergeCell ref="A11:A12"/>
    <mergeCell ref="B11:M11"/>
    <mergeCell ref="N11:N12"/>
    <mergeCell ref="A28:N28"/>
    <mergeCell ref="A14:N14"/>
    <mergeCell ref="A15:A16"/>
    <mergeCell ref="B15:M15"/>
    <mergeCell ref="N15:N16"/>
    <mergeCell ref="A18:N18"/>
    <mergeCell ref="A19:A20"/>
    <mergeCell ref="B19:M19"/>
    <mergeCell ref="N19:N20"/>
    <mergeCell ref="A23:N23"/>
    <mergeCell ref="A24:N24"/>
    <mergeCell ref="A25:A26"/>
    <mergeCell ref="B25:M25"/>
    <mergeCell ref="N25:N26"/>
    <mergeCell ref="A29:A30"/>
    <mergeCell ref="B29:M29"/>
    <mergeCell ref="N29:N30"/>
    <mergeCell ref="A32:N32"/>
    <mergeCell ref="A33:A34"/>
    <mergeCell ref="B33:M33"/>
    <mergeCell ref="N33:N34"/>
    <mergeCell ref="A45:N45"/>
    <mergeCell ref="A36:N36"/>
    <mergeCell ref="A37:A38"/>
    <mergeCell ref="B37:M37"/>
    <mergeCell ref="N37:N38"/>
    <mergeCell ref="A40:N40"/>
    <mergeCell ref="A41:A42"/>
    <mergeCell ref="B41:M41"/>
    <mergeCell ref="N41:N42"/>
  </mergeCells>
  <pageMargins left="0.23622047244094491" right="0.15748031496062992" top="0.88" bottom="0.27559055118110237" header="0.31496062992125984" footer="0.15748031496062992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Фабричная дом № 2</vt:lpstr>
      <vt:lpstr>ремонт Фабричная 2</vt:lpstr>
      <vt:lpstr>статьи Фаб 2</vt:lpstr>
      <vt:lpstr>упр Фабр 2</vt:lpstr>
      <vt:lpstr>снятие за недопоставку услуг</vt:lpstr>
      <vt:lpstr>ресурсы дом № 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дты</dc:creator>
  <cp:lastModifiedBy>ekonomist</cp:lastModifiedBy>
  <cp:lastPrinted>2016-03-09T11:00:25Z</cp:lastPrinted>
  <dcterms:created xsi:type="dcterms:W3CDTF">2015-03-21T20:35:30Z</dcterms:created>
  <dcterms:modified xsi:type="dcterms:W3CDTF">2016-03-10T11:02:48Z</dcterms:modified>
</cp:coreProperties>
</file>