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0" yWindow="1245" windowWidth="19155" windowHeight="6090" tabRatio="869"/>
  </bookViews>
  <sheets>
    <sheet name="Фабричная дом № 6" sheetId="4" r:id="rId1"/>
    <sheet name="ремонт Фабричная 6" sheetId="3" r:id="rId2"/>
    <sheet name="статьи Фаб 6" sheetId="5" r:id="rId3"/>
    <sheet name="упр Фабр 6" sheetId="1" r:id="rId4"/>
    <sheet name="снятие за недопоставку услуг" sheetId="2" r:id="rId5"/>
    <sheet name="ресурсы дом № 6" sheetId="6" r:id="rId6"/>
  </sheets>
  <calcPr calcId="125725"/>
</workbook>
</file>

<file path=xl/calcChain.xml><?xml version="1.0" encoding="utf-8"?>
<calcChain xmlns="http://schemas.openxmlformats.org/spreadsheetml/2006/main">
  <c r="N43" i="6"/>
  <c r="N39"/>
  <c r="N35"/>
  <c r="N31"/>
  <c r="N27"/>
  <c r="N21"/>
  <c r="N17"/>
  <c r="N13"/>
  <c r="H9"/>
  <c r="G9"/>
  <c r="F9"/>
  <c r="E9"/>
  <c r="D9"/>
  <c r="C9"/>
  <c r="B9"/>
  <c r="N9" s="1"/>
  <c r="M5"/>
  <c r="L5"/>
  <c r="K5"/>
  <c r="J5"/>
  <c r="I5"/>
  <c r="H5"/>
  <c r="G5"/>
  <c r="C5"/>
  <c r="B5"/>
  <c r="N5" s="1"/>
  <c r="F113" i="3" l="1"/>
  <c r="F118" l="1"/>
  <c r="F110"/>
  <c r="F109"/>
  <c r="F105"/>
  <c r="F100"/>
  <c r="F98"/>
  <c r="F96"/>
  <c r="F93"/>
  <c r="F91"/>
  <c r="F89"/>
  <c r="F83"/>
  <c r="F79"/>
  <c r="F77"/>
  <c r="F74"/>
  <c r="F72"/>
  <c r="F70"/>
  <c r="F68"/>
  <c r="F65"/>
  <c r="F60"/>
  <c r="F57"/>
  <c r="F54"/>
  <c r="F50"/>
  <c r="F37"/>
  <c r="F34"/>
  <c r="F26"/>
  <c r="F27" s="1"/>
  <c r="F24"/>
  <c r="F22"/>
  <c r="F17"/>
  <c r="F18" s="1"/>
  <c r="F13"/>
  <c r="F11"/>
  <c r="F9"/>
  <c r="F7"/>
  <c r="F14" l="1"/>
  <c r="F15" s="1"/>
  <c r="F80"/>
  <c r="F111" s="1"/>
  <c r="F28"/>
  <c r="F61"/>
  <c r="F62" s="1"/>
  <c r="F101"/>
  <c r="F29" l="1"/>
  <c r="F63" s="1"/>
  <c r="F112" s="1"/>
  <c r="N34" i="1" l="1"/>
  <c r="O34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M10"/>
  <c r="L10"/>
  <c r="K10"/>
  <c r="J10"/>
  <c r="I10"/>
  <c r="H10"/>
  <c r="G10"/>
  <c r="F10"/>
  <c r="E10"/>
  <c r="D10"/>
  <c r="C10"/>
  <c r="B10"/>
  <c r="N9"/>
  <c r="O9" s="1"/>
  <c r="N8"/>
  <c r="O8" s="1"/>
  <c r="N7"/>
  <c r="M6"/>
  <c r="L6"/>
  <c r="K6"/>
  <c r="J6"/>
  <c r="I6"/>
  <c r="H6"/>
  <c r="G6"/>
  <c r="F6"/>
  <c r="E6"/>
  <c r="D6"/>
  <c r="C6"/>
  <c r="B6"/>
  <c r="T38" i="5"/>
  <c r="N10" i="1" l="1"/>
  <c r="O11"/>
  <c r="O10" s="1"/>
  <c r="N6"/>
  <c r="O7"/>
  <c r="O6" s="1"/>
  <c r="F55" i="4" l="1"/>
  <c r="G55" s="1"/>
  <c r="G68" l="1"/>
  <c r="F68"/>
  <c r="E68"/>
  <c r="G66"/>
  <c r="F66"/>
  <c r="E66"/>
  <c r="G65"/>
  <c r="F65"/>
  <c r="E65"/>
  <c r="D64"/>
  <c r="C64"/>
  <c r="E64" s="1"/>
  <c r="B64"/>
  <c r="G62"/>
  <c r="F62"/>
  <c r="E62"/>
  <c r="G61"/>
  <c r="F61"/>
  <c r="E61"/>
  <c r="D60"/>
  <c r="D69" s="1"/>
  <c r="C60"/>
  <c r="B60"/>
  <c r="E11"/>
  <c r="E14" s="1"/>
  <c r="E15" s="1"/>
  <c r="E10"/>
  <c r="E9"/>
  <c r="G64" l="1"/>
  <c r="F64"/>
  <c r="E60"/>
  <c r="E69" s="1"/>
  <c r="B69"/>
  <c r="F60"/>
  <c r="C69"/>
  <c r="F69" s="1"/>
  <c r="G60"/>
  <c r="G69" s="1"/>
  <c r="E12" s="1"/>
  <c r="E13" s="1"/>
  <c r="G13" s="1"/>
  <c r="N35" i="1" l="1"/>
  <c r="O35" l="1"/>
</calcChain>
</file>

<file path=xl/sharedStrings.xml><?xml version="1.0" encoding="utf-8"?>
<sst xmlns="http://schemas.openxmlformats.org/spreadsheetml/2006/main" count="600" uniqueCount="289">
  <si>
    <t>д. Нифантово,  ул. Фабричная дом № 6</t>
  </si>
  <si>
    <t>площадь дома</t>
  </si>
  <si>
    <t>кв. м.</t>
  </si>
  <si>
    <t>СТАТЬИ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</si>
  <si>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</si>
  <si>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</si>
  <si>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</si>
  <si>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</si>
  <si>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</si>
  <si>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</si>
  <si>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</si>
  <si>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</si>
  <si>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</si>
  <si>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</si>
  <si>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</si>
  <si>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</si>
  <si>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год</t>
  </si>
  <si>
    <t>на 1 кв. м. в месяц</t>
  </si>
  <si>
    <t>Управление многоквартирным домом</t>
  </si>
  <si>
    <t>оплата труда+ЕСН</t>
  </si>
  <si>
    <t>оплата труда</t>
  </si>
  <si>
    <t>ЕСН</t>
  </si>
  <si>
    <t>прочее</t>
  </si>
  <si>
    <t>в т. ч. электрики</t>
  </si>
  <si>
    <t>СБ-Сервис</t>
  </si>
  <si>
    <t>ООО Консультантово</t>
  </si>
  <si>
    <t>ОАО Ростелеком</t>
  </si>
  <si>
    <t>ООО Артол</t>
  </si>
  <si>
    <t>ОАО Мобильные телесистемы</t>
  </si>
  <si>
    <t>ООО Домофон</t>
  </si>
  <si>
    <t>Охрана</t>
  </si>
  <si>
    <t>НП СРО ЖКХ "МОУК"</t>
  </si>
  <si>
    <t>ООО Дженерал Ай-Ти (заправка катриджей)</t>
  </si>
  <si>
    <t>ОАО Шексна-Водоканал водосн 3-1</t>
  </si>
  <si>
    <t>Транспортные расходы</t>
  </si>
  <si>
    <t>аренда помещения</t>
  </si>
  <si>
    <t>Редакция газеты Звезда,  авансовый</t>
  </si>
  <si>
    <t>заказные уведомления, конверты по авансовым</t>
  </si>
  <si>
    <t>Канцтовары,сантехника</t>
  </si>
  <si>
    <t>налоги : за выбросы (экология)</t>
  </si>
  <si>
    <t>налоги : НДС (за аренду)</t>
  </si>
  <si>
    <t>Ремонт системы электроснабжения</t>
  </si>
  <si>
    <t>Замена ламп освещения в подъездах и подвальных помещениях</t>
  </si>
  <si>
    <t>Обкоска территории</t>
  </si>
  <si>
    <t>Ремонт кровли</t>
  </si>
  <si>
    <t>Многоквартирный дом по адресу: д. Нифантово, ул. Фабричная, дом 6</t>
  </si>
  <si>
    <t xml:space="preserve">ОТЧЕТ </t>
  </si>
  <si>
    <t xml:space="preserve">управляющей организации ООО "Жилкомсервис" </t>
  </si>
  <si>
    <t>руб.</t>
  </si>
  <si>
    <t>Наименование услуг</t>
  </si>
  <si>
    <t>итого затрат</t>
  </si>
  <si>
    <t>на 1 м2</t>
  </si>
  <si>
    <t>площадь, кв. м.</t>
  </si>
  <si>
    <t>Содержание лестничных клеток</t>
  </si>
  <si>
    <t>Содержание придомовой территории</t>
  </si>
  <si>
    <t>Обслуживание внутридомовых электрических сетей</t>
  </si>
  <si>
    <t>Содержание общедомового инженерного оборудования</t>
  </si>
  <si>
    <t>Содержание конструктивных элементов здания</t>
  </si>
  <si>
    <t>ВДГО</t>
  </si>
  <si>
    <t>дератизация и дезинсекция</t>
  </si>
  <si>
    <t>Сбор и вывоз ТБО</t>
  </si>
  <si>
    <t>Материальные затраты на ремонт</t>
  </si>
  <si>
    <t xml:space="preserve">ИТОГО </t>
  </si>
  <si>
    <t>налог УСНО 1%</t>
  </si>
  <si>
    <t>ИТОГО ЗАТРАТ</t>
  </si>
  <si>
    <t>Услуги по обслуживанию и ремонту общего имущества МКД, в том числе: </t>
  </si>
  <si>
    <t>вид работ</t>
  </si>
  <si>
    <t>объём работ</t>
  </si>
  <si>
    <t>стоимость, руб</t>
  </si>
  <si>
    <t>Ремонт системы канализации в подвале</t>
  </si>
  <si>
    <t xml:space="preserve">Итого выполнено ремонтов </t>
  </si>
  <si>
    <t>СОБРАНО СРЕДСТВ НА ОПЛАТУ ПРЕДОСТАВЛЕННЫХ КОММУНАЛЬНЫХ УСЛУГ </t>
  </si>
  <si>
    <t>задолженность на 01.01.2015г</t>
  </si>
  <si>
    <t xml:space="preserve">начислено </t>
  </si>
  <si>
    <t xml:space="preserve">собрано </t>
  </si>
  <si>
    <t>долг</t>
  </si>
  <si>
    <t>% сбора</t>
  </si>
  <si>
    <t xml:space="preserve">холодное водоснабжение  </t>
  </si>
  <si>
    <t xml:space="preserve">водоотведение  </t>
  </si>
  <si>
    <t xml:space="preserve">отопление      </t>
  </si>
  <si>
    <t xml:space="preserve"> горячее водоснабжение   </t>
  </si>
  <si>
    <r>
      <rPr>
        <b/>
        <sz val="10"/>
        <color theme="1"/>
        <rFont val="Arial Cyr"/>
        <family val="2"/>
        <charset val="204"/>
      </rPr>
      <t xml:space="preserve">ОАО "Вологодская сбытовая компания" </t>
    </r>
    <r>
      <rPr>
        <sz val="10"/>
        <color theme="1"/>
        <rFont val="Arial Cyr"/>
        <family val="2"/>
        <charset val="204"/>
      </rPr>
      <t>элек-я МОП</t>
    </r>
  </si>
  <si>
    <t>ВСЕГО</t>
  </si>
  <si>
    <t>Директор ООО "Жилкомсервис"</t>
  </si>
  <si>
    <t>Т.Н. Александрова</t>
  </si>
  <si>
    <t>д. Нифантово, ул. Фабричная, дом № 6</t>
  </si>
  <si>
    <t xml:space="preserve">                     в т.ч. оплата труда+ЕСН</t>
  </si>
  <si>
    <t xml:space="preserve">                     спецодежда и инвентарь</t>
  </si>
  <si>
    <t xml:space="preserve">                     прочие</t>
  </si>
  <si>
    <t>дератизация и дезинфекция</t>
  </si>
  <si>
    <t xml:space="preserve">                     сторонние организации</t>
  </si>
  <si>
    <t xml:space="preserve">                                          прочее</t>
  </si>
  <si>
    <t>Материалы на текущий ремонт</t>
  </si>
  <si>
    <t>по представленным услугам/работам по управлению, содержанию и  ремонту общего имущества многоквартирного дома и коммунальным услугам                                                                                            за период с 01.01.2015 по 31.12.2015 </t>
  </si>
  <si>
    <t>Задолженность за содержание и ремонт общедомового имущества  на 01.01.2015г</t>
  </si>
  <si>
    <t xml:space="preserve"> Начислено за содержание и ремонт общедомового имущества  в 2015г</t>
  </si>
  <si>
    <t>Собрано за содержание и ремонт общедомового имущества в 2015г</t>
  </si>
  <si>
    <t xml:space="preserve">  процент сбора в 2015 г</t>
  </si>
  <si>
    <t>Задолженность за содержание и ремонт общедомового имущества на 01.01.2016г.</t>
  </si>
  <si>
    <t>Израсходовано денежных средств за 2015 год</t>
  </si>
  <si>
    <t>Задолженность за коммунальные услуги (тепло, гор. и хол. вода, стоки) на 01.01.2016г.</t>
  </si>
  <si>
    <t>Общая задолженность за содержание и ремонт общедомового имущества  и коммунальные услуги на 01.01.2016г.</t>
  </si>
  <si>
    <t>За 2015 год:  собрано за содержание и ремонт общедомового имущества - израсходовано денежных средств</t>
  </si>
  <si>
    <t>За 2011-2015 год: собрано за содержание и ремонт общедомового имущества - израсходовано денежных средств</t>
  </si>
  <si>
    <t>Факт 2015 год, руб.</t>
  </si>
  <si>
    <t>2015 год</t>
  </si>
  <si>
    <t>задолженность на 01.01.2016г</t>
  </si>
  <si>
    <t>1 кв 15</t>
  </si>
  <si>
    <t>2 кв 15г</t>
  </si>
  <si>
    <t>6 мес 15г</t>
  </si>
  <si>
    <t>3 кв 15</t>
  </si>
  <si>
    <t>9 месяцев 15</t>
  </si>
  <si>
    <t>4 кв 15</t>
  </si>
  <si>
    <t xml:space="preserve"> ПОДОМОВОЙ УЧЁТ 2015 ГОД</t>
  </si>
  <si>
    <t>расшифровка статьи: управление многоквартирным домом в подомовом учёте 2015 года</t>
  </si>
  <si>
    <t>утвержд. тариф на 2015г.</t>
  </si>
  <si>
    <t>ООО НЦ Команда (кассовый аппарат)</t>
  </si>
  <si>
    <t>ОАО Шексна-Теплосеть, Газпром отопл 3-1</t>
  </si>
  <si>
    <t>ЧОУ ВОПФ уч-метод центр, ФГАОУ ВО СПбПУ, АНО Щит</t>
  </si>
  <si>
    <t>компания Тензор (програмное обеспечение)</t>
  </si>
  <si>
    <t>БУ ВО Центр информац технологий</t>
  </si>
  <si>
    <t xml:space="preserve">госпошлина на лицензирование </t>
  </si>
  <si>
    <t>ООО"Жилкомсервис" ремонты</t>
  </si>
  <si>
    <t>за   2015 г.</t>
  </si>
  <si>
    <t xml:space="preserve"> </t>
  </si>
  <si>
    <t>период</t>
  </si>
  <si>
    <t>материал</t>
  </si>
  <si>
    <t>кол</t>
  </si>
  <si>
    <t>ед. изм</t>
  </si>
  <si>
    <t>Сумма</t>
  </si>
  <si>
    <t>март 2015г</t>
  </si>
  <si>
    <t>х</t>
  </si>
  <si>
    <t>муфта пер.МП 26*1 нар.рез.</t>
  </si>
  <si>
    <t>муфта пер.МП 26*1 вн.рез.</t>
  </si>
  <si>
    <t>дюбель 8х40 нейлон</t>
  </si>
  <si>
    <t>лампочка 240/60 Вт</t>
  </si>
  <si>
    <t xml:space="preserve"> итого по ремонту системы канализации в подвале</t>
  </si>
  <si>
    <t>1 квартал 2015г</t>
  </si>
  <si>
    <t>апрель 2015г</t>
  </si>
  <si>
    <t>линокром ТПК гранулят сер.(10х1,0)</t>
  </si>
  <si>
    <t>май 2015г</t>
  </si>
  <si>
    <t>июнь 2015г</t>
  </si>
  <si>
    <t>муфта Д20</t>
  </si>
  <si>
    <t>2 квартал 2015г</t>
  </si>
  <si>
    <t>6 месяцев 2015г</t>
  </si>
  <si>
    <t>июль 2015г</t>
  </si>
  <si>
    <t>август 2015г</t>
  </si>
  <si>
    <t>сентябрь 2015г</t>
  </si>
  <si>
    <t>лампочка 240/75 Вт</t>
  </si>
  <si>
    <t>лампочка 240/95 Вт</t>
  </si>
  <si>
    <t>Ремонт системы отопления</t>
  </si>
  <si>
    <t>термометр б/м ТБ-080-1</t>
  </si>
  <si>
    <t>итого по ремонту системы отопления</t>
  </si>
  <si>
    <t>Промывка системы отопления</t>
  </si>
  <si>
    <t>кран шаров Ду15 вн.вн.</t>
  </si>
  <si>
    <t>кран шаров Ду25 вн/вн</t>
  </si>
  <si>
    <t>бочонок 15 (черн.)</t>
  </si>
  <si>
    <t>муфта д 25</t>
  </si>
  <si>
    <t>муфта Д15</t>
  </si>
  <si>
    <t>3 квартал 2015г</t>
  </si>
  <si>
    <t>9 месяцем 2015г</t>
  </si>
  <si>
    <t>октябрь 2015г</t>
  </si>
  <si>
    <t>бензин Аи-92</t>
  </si>
  <si>
    <t>итого по обкоске территории</t>
  </si>
  <si>
    <t>Ремонт оконных рам в подъездах</t>
  </si>
  <si>
    <t>стекло оконное т=3мм, 1,3х0,8 /шт.</t>
  </si>
  <si>
    <t>итого по ремонту оконных рам в подъездах</t>
  </si>
  <si>
    <t>круг отр. по метал.150х2,0</t>
  </si>
  <si>
    <t>ноябрь 2015г</t>
  </si>
  <si>
    <t>гайка шестигран М10 цинк (кг)</t>
  </si>
  <si>
    <t>Итого по промывке системы отопления</t>
  </si>
  <si>
    <t>саморез прессшайба 4,2х16</t>
  </si>
  <si>
    <t>саморез прессшайба 4,2х25</t>
  </si>
  <si>
    <t>тройник комб.25х1/2"нар</t>
  </si>
  <si>
    <t>декабрь 2015г</t>
  </si>
  <si>
    <t>лента фум</t>
  </si>
  <si>
    <t>отвод 110*90</t>
  </si>
  <si>
    <t>дюбель нейлон NAT 8</t>
  </si>
  <si>
    <t xml:space="preserve"> итого по ремонту трубопроводов холодного и горячего водоснабжения</t>
  </si>
  <si>
    <t>4 квартал 2015г</t>
  </si>
  <si>
    <t xml:space="preserve"> 2015г</t>
  </si>
  <si>
    <t>Ремонт системы канализации</t>
  </si>
  <si>
    <t>Ремонт системы водоснабжения в подвале дома</t>
  </si>
  <si>
    <t>итого по ремонту водоснабжения в подвале дома</t>
  </si>
  <si>
    <t>Тройник 26*1/2 нар*26</t>
  </si>
  <si>
    <t>кран шаровый 1/2" вн/вн</t>
  </si>
  <si>
    <t>Кран шаровый с фильтр 1/2"</t>
  </si>
  <si>
    <t>круг отр 150*1,6</t>
  </si>
  <si>
    <t>сентябрь2015г</t>
  </si>
  <si>
    <t xml:space="preserve">Итого по замене ламп освещения в подъездах и подвальных помещениях  </t>
  </si>
  <si>
    <t>манометр МТ-100</t>
  </si>
  <si>
    <t>хомут оцинк. 32-35</t>
  </si>
  <si>
    <t>тройник 25*20*25</t>
  </si>
  <si>
    <t>гвозди L 150</t>
  </si>
  <si>
    <t xml:space="preserve">Замена ламп освещения в подъездах </t>
  </si>
  <si>
    <t>лампочка светодиод.3W</t>
  </si>
  <si>
    <t xml:space="preserve">Итого по замене ламп освещения в подъездах </t>
  </si>
  <si>
    <t>отвод крутоизогнутый  Д159 ст.</t>
  </si>
  <si>
    <t>кран шаров Ду20 вн/вн</t>
  </si>
  <si>
    <t>гвозди L 40</t>
  </si>
  <si>
    <t xml:space="preserve">Итого по замене ламп освещения в подъездах и подвальных помещениях </t>
  </si>
  <si>
    <t>итого по ремонту системы канализации</t>
  </si>
  <si>
    <t>лампа ДРВ 250</t>
  </si>
  <si>
    <t>Итого по ремонту кровли</t>
  </si>
  <si>
    <t xml:space="preserve">Ремонт трубопроводов холодного и горячего водоснабжения </t>
  </si>
  <si>
    <t>гвозди L 3,0х80</t>
  </si>
  <si>
    <t>ул. Фабричная д. № 6</t>
  </si>
  <si>
    <t xml:space="preserve">Замена датчика движения в подъезде </t>
  </si>
  <si>
    <t>датчик движения ДД009 чёрн</t>
  </si>
  <si>
    <t xml:space="preserve">Итого по замене датчика движения в подъезде </t>
  </si>
  <si>
    <t xml:space="preserve">Замена ламп освещения у подъезда </t>
  </si>
  <si>
    <t xml:space="preserve">Итого по замене ламп освещения у подъезда </t>
  </si>
  <si>
    <t>угол 1/2 н/н</t>
  </si>
  <si>
    <t>DIN -рейка (25см) оцинкованная</t>
  </si>
  <si>
    <t>авт.выкл ВА47-29 2Р 25А</t>
  </si>
  <si>
    <t>Итого по ремонту системы электроснабжения</t>
  </si>
  <si>
    <t>Ремонт стояка горячего водоснабжения в подвале 3 подъезда</t>
  </si>
  <si>
    <t>итого по ремонту стояка горячего водоснабжения в подвале 3 подъезда</t>
  </si>
  <si>
    <t>Ремонт дверей и люка в подъезде</t>
  </si>
  <si>
    <t>гвозди L 90</t>
  </si>
  <si>
    <t>клипса 32</t>
  </si>
  <si>
    <t>доска 50</t>
  </si>
  <si>
    <t>отвод 110*45</t>
  </si>
  <si>
    <t>Ремонт водонагревателя  в подвале</t>
  </si>
  <si>
    <t>итого по ремонту водонагревателя  в подвале</t>
  </si>
  <si>
    <t>итого по ремонту люков, окон, дверей в подъездах</t>
  </si>
  <si>
    <t>отвод 110*30</t>
  </si>
  <si>
    <t>Ремонт стояков холодного и горячего водоснабжения в подвале</t>
  </si>
  <si>
    <t>итого по ремонту стояков холодного и горячего водоснабжения в подвале</t>
  </si>
  <si>
    <t>Ремонт водоподогревателя</t>
  </si>
  <si>
    <t>электроды АНО-4 Д=3мм</t>
  </si>
  <si>
    <t>итого по ремонту водоподогревателя</t>
  </si>
  <si>
    <t>Ремонт люков, окон, дверей в подъездах</t>
  </si>
  <si>
    <t>Ремонт системы канализации в подвале дома</t>
  </si>
  <si>
    <t>итого по ремонту системы канализации в подвале дома</t>
  </si>
  <si>
    <t>Ремонт системы освещения в подвале дома</t>
  </si>
  <si>
    <t>кабель ПВС 2*2.5 белый</t>
  </si>
  <si>
    <t>итого по ремонту системы освещения в подвале дома</t>
  </si>
  <si>
    <t>Ремонт ливнёвки у 6 подъезда</t>
  </si>
  <si>
    <t>труба ПВХ рыжая 110*2200мм</t>
  </si>
  <si>
    <t>итого по ремонту ливнёвки у 6 подъезда</t>
  </si>
  <si>
    <t>Приобретение материалов монтажа циркуляционной линии для системы горячего водоснабжения</t>
  </si>
  <si>
    <t>насос циркуляц.TAIFU 25/4 с гайками</t>
  </si>
  <si>
    <t>итого по приобретению материалов монтажа циркуляционной линии для системы горячего водоснабжения</t>
  </si>
  <si>
    <t>Проверка теплового общедомового прибора учета тепла</t>
  </si>
  <si>
    <t>шпилька резьбовая 16х1000, цинк</t>
  </si>
  <si>
    <t>гайка шестигран М16</t>
  </si>
  <si>
    <t>Техносервис  (ревизия, регулир. и поверка расходомера д.6)</t>
  </si>
  <si>
    <t>итого по проверке общедомового прибора учета тепла</t>
  </si>
  <si>
    <t>прочие работы</t>
  </si>
  <si>
    <t>31.03.15</t>
  </si>
  <si>
    <t>ремонт квартиры после затопления дом 6</t>
  </si>
  <si>
    <t>клей д/обоев</t>
  </si>
  <si>
    <t>обои  бумажн.</t>
  </si>
  <si>
    <t>Итого по ремонту дверей , люка в подъезде</t>
  </si>
  <si>
    <t>1 шт</t>
  </si>
  <si>
    <t>10 шт</t>
  </si>
  <si>
    <t>2 авт выкл</t>
  </si>
  <si>
    <t>1 тройник</t>
  </si>
  <si>
    <t>35 шт</t>
  </si>
  <si>
    <t>17 кранов</t>
  </si>
  <si>
    <t>7 отводов</t>
  </si>
  <si>
    <t>3 терм 2отвода</t>
  </si>
  <si>
    <t>8 кранов</t>
  </si>
  <si>
    <t>1 кв. м</t>
  </si>
  <si>
    <t>30 м</t>
  </si>
  <si>
    <t>3 м</t>
  </si>
  <si>
    <t>1 цирк насос</t>
  </si>
  <si>
    <t>54 кв. м.</t>
  </si>
  <si>
    <t>Выставлено Гкал в 2011- 2015 году организацией ОАО Шексна-Теплосеть" ООО "Жилкомсервис" (по данным счетов-фактур)</t>
  </si>
  <si>
    <t>2011 год</t>
  </si>
  <si>
    <t>адрес</t>
  </si>
  <si>
    <t>выставлено по счётам ОАО "Шексна-Теплосеть", Гкал</t>
  </si>
  <si>
    <t>итого за 2011г</t>
  </si>
  <si>
    <t>д. Нифантово, ул. Фабричная дом № 6</t>
  </si>
  <si>
    <t>2012 год</t>
  </si>
  <si>
    <t>итого за 2012г</t>
  </si>
  <si>
    <t>2013 год</t>
  </si>
  <si>
    <t>итого за 2013г</t>
  </si>
  <si>
    <t>2014 год</t>
  </si>
  <si>
    <t>итого за 2014г</t>
  </si>
  <si>
    <t>выставлено по счётам ОАО "Шексна-Теплосеть", ООО "Газпром теплоэнерго Вологда, Гкал</t>
  </si>
  <si>
    <t>итого за 2015г</t>
  </si>
  <si>
    <t>Выставлено Гкал в 2011- 2015 году организацией ОАО Шексна-Водоканал" ООО "Жилкомсервис" (по данным счетов-фактур)</t>
  </si>
  <si>
    <t>выставлено по счётам ОАО "Шексна-Водоканал", куб. м.</t>
  </si>
  <si>
    <t>выставлено по счётам ОАО "Шексна-Водоканал", ООО "Шекснинский бройлер" куб. м.</t>
  </si>
  <si>
    <t>Директор ООО "Жилкомсервис"                                                                                Т. Н. Александрова</t>
  </si>
  <si>
    <t>ООО "Шекснинский бройлер",        ОАО "Шексна-Водоканал" всего</t>
  </si>
  <si>
    <t xml:space="preserve">ООО Газпром теплоэнерго Вологда, ОАО "Шексна-Теплосеть"  всего 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</si>
</sst>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0.0%"/>
    <numFmt numFmtId="165" formatCode="0.00;[Red]\-0.00"/>
    <numFmt numFmtId="166" formatCode="#,##0.00;[Red]\-#,##0.00"/>
    <numFmt numFmtId="167" formatCode="0.00_ ;[Red]\-0.00\ "/>
    <numFmt numFmtId="168" formatCode="#,##0.00_ ;[Red]\-#,##0.00\ "/>
    <numFmt numFmtId="169" formatCode="0.000"/>
    <numFmt numFmtId="170" formatCode="0.0"/>
  </numFmts>
  <fonts count="3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Cyr"/>
      <family val="2"/>
      <charset val="204"/>
    </font>
    <font>
      <b/>
      <sz val="12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1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1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0"/>
      <name val="Arial Cyr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8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0" fillId="0" borderId="0" applyFont="0" applyFill="0" applyBorder="0" applyAlignment="0" applyProtection="0"/>
    <xf numFmtId="0" fontId="6" fillId="0" borderId="0"/>
    <xf numFmtId="0" fontId="13" fillId="0" borderId="0"/>
    <xf numFmtId="0" fontId="5" fillId="0" borderId="0"/>
    <xf numFmtId="0" fontId="4" fillId="0" borderId="0"/>
    <xf numFmtId="0" fontId="2" fillId="0" borderId="0"/>
    <xf numFmtId="0" fontId="1" fillId="0" borderId="0"/>
  </cellStyleXfs>
  <cellXfs count="208">
    <xf numFmtId="0" fontId="0" fillId="0" borderId="0" xfId="0"/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6" xfId="0" applyFont="1" applyBorder="1"/>
    <xf numFmtId="2" fontId="11" fillId="0" borderId="7" xfId="0" applyNumberFormat="1" applyFont="1" applyBorder="1"/>
    <xf numFmtId="2" fontId="11" fillId="0" borderId="8" xfId="0" applyNumberFormat="1" applyFont="1" applyBorder="1"/>
    <xf numFmtId="2" fontId="11" fillId="0" borderId="9" xfId="0" applyNumberFormat="1" applyFont="1" applyBorder="1"/>
    <xf numFmtId="2" fontId="11" fillId="0" borderId="10" xfId="0" applyNumberFormat="1" applyFont="1" applyBorder="1"/>
    <xf numFmtId="2" fontId="11" fillId="0" borderId="12" xfId="0" applyNumberFormat="1" applyFont="1" applyBorder="1"/>
    <xf numFmtId="2" fontId="11" fillId="0" borderId="14" xfId="0" applyNumberFormat="1" applyFont="1" applyBorder="1"/>
    <xf numFmtId="0" fontId="0" fillId="0" borderId="11" xfId="0" applyBorder="1"/>
    <xf numFmtId="0" fontId="0" fillId="0" borderId="15" xfId="0" applyBorder="1"/>
    <xf numFmtId="0" fontId="0" fillId="0" borderId="12" xfId="0" applyBorder="1"/>
    <xf numFmtId="0" fontId="0" fillId="0" borderId="16" xfId="0" applyBorder="1"/>
    <xf numFmtId="2" fontId="0" fillId="0" borderId="14" xfId="0" applyNumberFormat="1" applyBorder="1"/>
    <xf numFmtId="2" fontId="0" fillId="0" borderId="14" xfId="0" applyNumberFormat="1" applyFont="1" applyBorder="1"/>
    <xf numFmtId="0" fontId="11" fillId="0" borderId="11" xfId="0" applyFont="1" applyBorder="1"/>
    <xf numFmtId="2" fontId="11" fillId="0" borderId="15" xfId="0" applyNumberFormat="1" applyFont="1" applyBorder="1"/>
    <xf numFmtId="2" fontId="11" fillId="0" borderId="16" xfId="0" applyNumberFormat="1" applyFont="1" applyBorder="1"/>
    <xf numFmtId="0" fontId="10" fillId="0" borderId="11" xfId="0" applyFont="1" applyFill="1" applyBorder="1" applyAlignment="1"/>
    <xf numFmtId="2" fontId="10" fillId="0" borderId="15" xfId="0" applyNumberFormat="1" applyFont="1" applyBorder="1" applyAlignment="1"/>
    <xf numFmtId="2" fontId="10" fillId="0" borderId="12" xfId="0" applyNumberFormat="1" applyFont="1" applyBorder="1" applyAlignment="1"/>
    <xf numFmtId="2" fontId="10" fillId="0" borderId="16" xfId="0" applyNumberFormat="1" applyFont="1" applyBorder="1" applyAlignment="1"/>
    <xf numFmtId="0" fontId="10" fillId="0" borderId="11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2" fontId="10" fillId="0" borderId="18" xfId="0" applyNumberFormat="1" applyFont="1" applyBorder="1" applyAlignment="1"/>
    <xf numFmtId="2" fontId="10" fillId="0" borderId="19" xfId="0" applyNumberFormat="1" applyFont="1" applyBorder="1" applyAlignment="1"/>
    <xf numFmtId="2" fontId="10" fillId="0" borderId="20" xfId="0" applyNumberFormat="1" applyFont="1" applyBorder="1" applyAlignment="1"/>
    <xf numFmtId="2" fontId="0" fillId="0" borderId="21" xfId="0" applyNumberFormat="1" applyBorder="1"/>
    <xf numFmtId="2" fontId="0" fillId="0" borderId="0" xfId="0" applyNumberFormat="1" applyBorder="1"/>
    <xf numFmtId="2" fontId="0" fillId="0" borderId="0" xfId="0" applyNumberFormat="1" applyFill="1" applyBorder="1"/>
    <xf numFmtId="0" fontId="13" fillId="0" borderId="0" xfId="9"/>
    <xf numFmtId="0" fontId="13" fillId="0" borderId="0" xfId="9" applyAlignment="1">
      <alignment horizontal="center"/>
    </xf>
    <xf numFmtId="0" fontId="16" fillId="0" borderId="0" xfId="9" applyFont="1" applyAlignment="1">
      <alignment horizontal="right"/>
    </xf>
    <xf numFmtId="0" fontId="10" fillId="0" borderId="12" xfId="9" applyFont="1" applyBorder="1"/>
    <xf numFmtId="0" fontId="16" fillId="0" borderId="12" xfId="9" applyFont="1" applyBorder="1"/>
    <xf numFmtId="164" fontId="16" fillId="0" borderId="12" xfId="9" applyNumberFormat="1" applyFont="1" applyBorder="1"/>
    <xf numFmtId="2" fontId="16" fillId="0" borderId="12" xfId="9" applyNumberFormat="1" applyFont="1" applyBorder="1"/>
    <xf numFmtId="0" fontId="17" fillId="0" borderId="0" xfId="9" applyFont="1"/>
    <xf numFmtId="2" fontId="16" fillId="0" borderId="12" xfId="9" applyNumberFormat="1" applyFont="1" applyBorder="1" applyAlignment="1"/>
    <xf numFmtId="0" fontId="16" fillId="0" borderId="0" xfId="9" applyFont="1" applyBorder="1" applyAlignment="1"/>
    <xf numFmtId="2" fontId="18" fillId="0" borderId="12" xfId="9" applyNumberFormat="1" applyFont="1" applyBorder="1"/>
    <xf numFmtId="2" fontId="16" fillId="0" borderId="12" xfId="9" applyNumberFormat="1" applyFont="1" applyBorder="1" applyAlignment="1">
      <alignment wrapText="1"/>
    </xf>
    <xf numFmtId="0" fontId="16" fillId="0" borderId="0" xfId="9" applyFont="1"/>
    <xf numFmtId="0" fontId="18" fillId="0" borderId="12" xfId="9" applyFont="1" applyBorder="1" applyAlignment="1">
      <alignment horizontal="center" vertical="center" wrapText="1"/>
    </xf>
    <xf numFmtId="0" fontId="18" fillId="0" borderId="12" xfId="9" applyFont="1" applyBorder="1" applyAlignment="1">
      <alignment horizontal="center" vertical="center"/>
    </xf>
    <xf numFmtId="2" fontId="16" fillId="0" borderId="12" xfId="9" applyNumberFormat="1" applyFont="1" applyBorder="1" applyAlignment="1">
      <alignment horizontal="center"/>
    </xf>
    <xf numFmtId="2" fontId="18" fillId="0" borderId="12" xfId="9" applyNumberFormat="1" applyFont="1" applyBorder="1" applyAlignment="1">
      <alignment horizontal="center"/>
    </xf>
    <xf numFmtId="0" fontId="18" fillId="0" borderId="0" xfId="9" applyFont="1" applyBorder="1" applyAlignment="1">
      <alignment wrapText="1"/>
    </xf>
    <xf numFmtId="2" fontId="18" fillId="0" borderId="0" xfId="9" applyNumberFormat="1" applyFont="1" applyBorder="1" applyAlignment="1">
      <alignment horizontal="center"/>
    </xf>
    <xf numFmtId="2" fontId="18" fillId="0" borderId="12" xfId="9" applyNumberFormat="1" applyFont="1" applyBorder="1" applyAlignment="1">
      <alignment horizontal="center" vertical="center" wrapText="1"/>
    </xf>
    <xf numFmtId="0" fontId="5" fillId="0" borderId="0" xfId="10"/>
    <xf numFmtId="0" fontId="18" fillId="0" borderId="0" xfId="9" applyFont="1" applyBorder="1"/>
    <xf numFmtId="164" fontId="18" fillId="0" borderId="12" xfId="9" applyNumberFormat="1" applyFont="1" applyBorder="1"/>
    <xf numFmtId="0" fontId="16" fillId="0" borderId="12" xfId="9" applyFont="1" applyBorder="1" applyAlignment="1">
      <alignment horizontal="left"/>
    </xf>
    <xf numFmtId="2" fontId="10" fillId="0" borderId="12" xfId="9" applyNumberFormat="1" applyFont="1" applyBorder="1"/>
    <xf numFmtId="164" fontId="13" fillId="0" borderId="12" xfId="9" applyNumberFormat="1" applyBorder="1"/>
    <xf numFmtId="0" fontId="16" fillId="0" borderId="12" xfId="9" applyFont="1" applyBorder="1" applyAlignment="1">
      <alignment wrapText="1"/>
    </xf>
    <xf numFmtId="0" fontId="17" fillId="0" borderId="12" xfId="9" applyFont="1" applyBorder="1"/>
    <xf numFmtId="2" fontId="17" fillId="0" borderId="12" xfId="9" applyNumberFormat="1" applyFont="1" applyBorder="1"/>
    <xf numFmtId="0" fontId="17" fillId="0" borderId="0" xfId="9" applyFont="1" applyBorder="1"/>
    <xf numFmtId="2" fontId="17" fillId="0" borderId="0" xfId="9" applyNumberFormat="1" applyFont="1" applyBorder="1"/>
    <xf numFmtId="164" fontId="18" fillId="0" borderId="0" xfId="9" applyNumberFormat="1" applyFont="1" applyBorder="1"/>
    <xf numFmtId="0" fontId="4" fillId="0" borderId="0" xfId="11"/>
    <xf numFmtId="0" fontId="4" fillId="0" borderId="12" xfId="11" applyBorder="1"/>
    <xf numFmtId="0" fontId="12" fillId="0" borderId="12" xfId="11" applyFont="1" applyBorder="1" applyAlignment="1">
      <alignment horizontal="center"/>
    </xf>
    <xf numFmtId="0" fontId="12" fillId="0" borderId="12" xfId="11" applyFont="1" applyBorder="1" applyAlignment="1">
      <alignment wrapText="1"/>
    </xf>
    <xf numFmtId="2" fontId="12" fillId="0" borderId="12" xfId="11" applyNumberFormat="1" applyFont="1" applyBorder="1"/>
    <xf numFmtId="0" fontId="12" fillId="0" borderId="0" xfId="11" applyFont="1"/>
    <xf numFmtId="0" fontId="4" fillId="0" borderId="12" xfId="11" applyBorder="1" applyAlignment="1">
      <alignment wrapText="1"/>
    </xf>
    <xf numFmtId="2" fontId="4" fillId="0" borderId="12" xfId="11" applyNumberFormat="1" applyBorder="1"/>
    <xf numFmtId="2" fontId="12" fillId="0" borderId="0" xfId="11" applyNumberFormat="1" applyFont="1"/>
    <xf numFmtId="17" fontId="3" fillId="0" borderId="12" xfId="11" applyNumberFormat="1" applyFont="1" applyBorder="1" applyAlignment="1">
      <alignment horizontal="center"/>
    </xf>
    <xf numFmtId="0" fontId="3" fillId="0" borderId="12" xfId="11" applyFont="1" applyBorder="1" applyAlignment="1">
      <alignment horizontal="center"/>
    </xf>
    <xf numFmtId="2" fontId="16" fillId="0" borderId="0" xfId="9" applyNumberFormat="1" applyFont="1"/>
    <xf numFmtId="2" fontId="11" fillId="0" borderId="12" xfId="9" applyNumberFormat="1" applyFont="1" applyBorder="1" applyAlignment="1">
      <alignment horizontal="center"/>
    </xf>
    <xf numFmtId="2" fontId="11" fillId="0" borderId="12" xfId="9" applyNumberFormat="1" applyFont="1" applyBorder="1"/>
    <xf numFmtId="0" fontId="21" fillId="0" borderId="0" xfId="0" applyFont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top" wrapText="1"/>
    </xf>
    <xf numFmtId="165" fontId="0" fillId="0" borderId="12" xfId="0" applyNumberFormat="1" applyBorder="1" applyAlignment="1">
      <alignment horizontal="right" vertical="top"/>
    </xf>
    <xf numFmtId="0" fontId="0" fillId="0" borderId="0" xfId="0" applyAlignment="1"/>
    <xf numFmtId="0" fontId="12" fillId="0" borderId="12" xfId="0" applyFont="1" applyBorder="1" applyAlignment="1">
      <alignment wrapText="1"/>
    </xf>
    <xf numFmtId="0" fontId="12" fillId="0" borderId="12" xfId="0" applyFont="1" applyBorder="1" applyAlignment="1">
      <alignment horizontal="center" vertical="center" wrapText="1"/>
    </xf>
    <xf numFmtId="165" fontId="12" fillId="0" borderId="12" xfId="0" applyNumberFormat="1" applyFont="1" applyBorder="1" applyAlignment="1">
      <alignment horizontal="right" vertical="center"/>
    </xf>
    <xf numFmtId="0" fontId="12" fillId="0" borderId="12" xfId="0" applyFont="1" applyBorder="1" applyAlignment="1">
      <alignment vertical="top" wrapText="1"/>
    </xf>
    <xf numFmtId="166" fontId="0" fillId="0" borderId="12" xfId="0" applyNumberFormat="1" applyBorder="1" applyAlignment="1">
      <alignment horizontal="right" vertical="top"/>
    </xf>
    <xf numFmtId="0" fontId="12" fillId="0" borderId="12" xfId="0" applyFont="1" applyBorder="1" applyAlignment="1">
      <alignment vertical="center" wrapText="1"/>
    </xf>
    <xf numFmtId="0" fontId="23" fillId="0" borderId="12" xfId="0" applyFont="1" applyBorder="1" applyAlignment="1">
      <alignment wrapText="1"/>
    </xf>
    <xf numFmtId="166" fontId="12" fillId="0" borderId="12" xfId="0" applyNumberFormat="1" applyFont="1" applyBorder="1" applyAlignment="1">
      <alignment horizontal="right"/>
    </xf>
    <xf numFmtId="166" fontId="0" fillId="0" borderId="0" xfId="0" applyNumberFormat="1" applyAlignment="1"/>
    <xf numFmtId="0" fontId="24" fillId="0" borderId="12" xfId="0" applyFont="1" applyBorder="1" applyAlignment="1">
      <alignment wrapText="1"/>
    </xf>
    <xf numFmtId="0" fontId="24" fillId="0" borderId="12" xfId="0" applyFont="1" applyBorder="1" applyAlignment="1">
      <alignment vertical="top" wrapText="1"/>
    </xf>
    <xf numFmtId="165" fontId="24" fillId="0" borderId="12" xfId="0" applyNumberFormat="1" applyFont="1" applyBorder="1" applyAlignment="1">
      <alignment horizontal="right" vertical="top"/>
    </xf>
    <xf numFmtId="0" fontId="23" fillId="0" borderId="12" xfId="0" applyFont="1" applyBorder="1" applyAlignment="1">
      <alignment vertical="center" wrapText="1"/>
    </xf>
    <xf numFmtId="0" fontId="23" fillId="0" borderId="12" xfId="0" applyFont="1" applyBorder="1" applyAlignment="1">
      <alignment horizontal="center" vertical="center" wrapText="1"/>
    </xf>
    <xf numFmtId="165" fontId="23" fillId="0" borderId="12" xfId="0" applyNumberFormat="1" applyFont="1" applyBorder="1" applyAlignment="1">
      <alignment horizontal="right" vertical="center"/>
    </xf>
    <xf numFmtId="165" fontId="12" fillId="0" borderId="12" xfId="0" applyNumberFormat="1" applyFont="1" applyBorder="1" applyAlignment="1">
      <alignment horizontal="right" vertical="top"/>
    </xf>
    <xf numFmtId="165" fontId="23" fillId="0" borderId="12" xfId="0" applyNumberFormat="1" applyFont="1" applyBorder="1" applyAlignment="1">
      <alignment horizontal="right" vertical="top"/>
    </xf>
    <xf numFmtId="2" fontId="0" fillId="0" borderId="0" xfId="0" applyNumberFormat="1"/>
    <xf numFmtId="0" fontId="12" fillId="0" borderId="31" xfId="0" applyFont="1" applyFill="1" applyBorder="1" applyAlignment="1">
      <alignment wrapText="1"/>
    </xf>
    <xf numFmtId="165" fontId="0" fillId="0" borderId="0" xfId="0" applyNumberFormat="1" applyAlignment="1"/>
    <xf numFmtId="0" fontId="24" fillId="0" borderId="13" xfId="0" applyFont="1" applyBorder="1" applyAlignment="1">
      <alignment wrapText="1"/>
    </xf>
    <xf numFmtId="166" fontId="24" fillId="0" borderId="12" xfId="0" applyNumberFormat="1" applyFont="1" applyBorder="1" applyAlignment="1">
      <alignment horizontal="right" vertical="top"/>
    </xf>
    <xf numFmtId="0" fontId="23" fillId="0" borderId="12" xfId="0" applyFont="1" applyBorder="1" applyAlignment="1">
      <alignment horizontal="center" vertical="center"/>
    </xf>
    <xf numFmtId="167" fontId="0" fillId="0" borderId="0" xfId="0" applyNumberFormat="1" applyAlignment="1"/>
    <xf numFmtId="0" fontId="24" fillId="0" borderId="0" xfId="0" applyFont="1" applyAlignment="1"/>
    <xf numFmtId="0" fontId="12" fillId="0" borderId="12" xfId="0" applyFont="1" applyBorder="1" applyAlignment="1">
      <alignment horizontal="center" vertical="center"/>
    </xf>
    <xf numFmtId="0" fontId="23" fillId="0" borderId="12" xfId="0" applyFont="1" applyBorder="1" applyAlignment="1"/>
    <xf numFmtId="0" fontId="0" fillId="0" borderId="12" xfId="0" applyFont="1" applyBorder="1" applyAlignment="1">
      <alignment horizontal="right" vertical="center" wrapText="1"/>
    </xf>
    <xf numFmtId="0" fontId="0" fillId="0" borderId="12" xfId="0" applyFont="1" applyBorder="1" applyAlignment="1">
      <alignment horizontal="center" vertical="center" wrapText="1"/>
    </xf>
    <xf numFmtId="165" fontId="0" fillId="0" borderId="12" xfId="0" applyNumberFormat="1" applyFont="1" applyBorder="1" applyAlignment="1">
      <alignment horizontal="right" vertical="center"/>
    </xf>
    <xf numFmtId="165" fontId="24" fillId="0" borderId="0" xfId="0" applyNumberFormat="1" applyFont="1" applyAlignment="1"/>
    <xf numFmtId="168" fontId="0" fillId="0" borderId="0" xfId="0" applyNumberFormat="1" applyAlignment="1"/>
    <xf numFmtId="0" fontId="12" fillId="0" borderId="0" xfId="0" applyFont="1" applyAlignment="1"/>
    <xf numFmtId="0" fontId="12" fillId="0" borderId="12" xfId="0" applyFont="1" applyBorder="1" applyAlignment="1"/>
    <xf numFmtId="165" fontId="12" fillId="0" borderId="12" xfId="0" applyNumberFormat="1" applyFont="1" applyBorder="1" applyAlignment="1"/>
    <xf numFmtId="2" fontId="10" fillId="0" borderId="12" xfId="9" applyNumberFormat="1" applyFont="1" applyBorder="1" applyAlignment="1">
      <alignment horizontal="center"/>
    </xf>
    <xf numFmtId="2" fontId="10" fillId="0" borderId="12" xfId="9" applyNumberFormat="1" applyFont="1" applyBorder="1" applyAlignment="1"/>
    <xf numFmtId="2" fontId="10" fillId="0" borderId="29" xfId="9" applyNumberFormat="1" applyFont="1" applyBorder="1" applyAlignment="1">
      <alignment vertical="center"/>
    </xf>
    <xf numFmtId="2" fontId="10" fillId="0" borderId="12" xfId="9" applyNumberFormat="1" applyFont="1" applyBorder="1" applyAlignment="1">
      <alignment horizontal="right"/>
    </xf>
    <xf numFmtId="0" fontId="10" fillId="0" borderId="12" xfId="12" applyFont="1" applyBorder="1" applyAlignment="1">
      <alignment horizontal="center" vertical="top" wrapText="1"/>
    </xf>
    <xf numFmtId="2" fontId="25" fillId="0" borderId="0" xfId="9" applyNumberFormat="1" applyFont="1"/>
    <xf numFmtId="0" fontId="27" fillId="0" borderId="0" xfId="13" applyFont="1"/>
    <xf numFmtId="0" fontId="28" fillId="0" borderId="12" xfId="13" applyFont="1" applyBorder="1" applyAlignment="1">
      <alignment horizontal="center" vertical="center" wrapText="1"/>
    </xf>
    <xf numFmtId="0" fontId="28" fillId="0" borderId="12" xfId="13" applyFont="1" applyBorder="1" applyAlignment="1">
      <alignment horizontal="center" vertical="center"/>
    </xf>
    <xf numFmtId="169" fontId="27" fillId="0" borderId="12" xfId="13" applyNumberFormat="1" applyFont="1" applyBorder="1" applyAlignment="1">
      <alignment horizontal="center"/>
    </xf>
    <xf numFmtId="169" fontId="28" fillId="0" borderId="12" xfId="13" applyNumberFormat="1" applyFont="1" applyBorder="1" applyAlignment="1">
      <alignment horizontal="center" vertical="center"/>
    </xf>
    <xf numFmtId="169" fontId="29" fillId="0" borderId="12" xfId="13" applyNumberFormat="1" applyFont="1" applyBorder="1" applyAlignment="1">
      <alignment horizontal="center"/>
    </xf>
    <xf numFmtId="169" fontId="30" fillId="0" borderId="12" xfId="13" applyNumberFormat="1" applyFont="1" applyBorder="1" applyAlignment="1">
      <alignment horizontal="center" vertical="center"/>
    </xf>
    <xf numFmtId="170" fontId="27" fillId="0" borderId="0" xfId="13" applyNumberFormat="1" applyFont="1"/>
    <xf numFmtId="170" fontId="27" fillId="0" borderId="12" xfId="13" applyNumberFormat="1" applyFont="1" applyBorder="1" applyAlignment="1">
      <alignment horizontal="center"/>
    </xf>
    <xf numFmtId="170" fontId="28" fillId="0" borderId="12" xfId="13" applyNumberFormat="1" applyFont="1" applyBorder="1" applyAlignment="1">
      <alignment horizontal="center" vertical="center"/>
    </xf>
    <xf numFmtId="170" fontId="29" fillId="0" borderId="12" xfId="13" applyNumberFormat="1" applyFont="1" applyBorder="1" applyAlignment="1">
      <alignment horizontal="center"/>
    </xf>
    <xf numFmtId="0" fontId="28" fillId="0" borderId="0" xfId="13" applyFont="1" applyBorder="1" applyAlignment="1">
      <alignment horizontal="center" vertical="center"/>
    </xf>
    <xf numFmtId="170" fontId="28" fillId="0" borderId="0" xfId="13" applyNumberFormat="1" applyFont="1" applyBorder="1" applyAlignment="1">
      <alignment horizontal="center" vertical="center"/>
    </xf>
    <xf numFmtId="170" fontId="29" fillId="0" borderId="0" xfId="13" applyNumberFormat="1" applyFont="1" applyBorder="1" applyAlignment="1">
      <alignment horizontal="center"/>
    </xf>
    <xf numFmtId="0" fontId="18" fillId="0" borderId="12" xfId="9" applyFont="1" applyBorder="1" applyAlignment="1">
      <alignment horizontal="left" wrapText="1"/>
    </xf>
    <xf numFmtId="0" fontId="14" fillId="0" borderId="0" xfId="9" applyFont="1" applyAlignment="1">
      <alignment horizontal="center" wrapText="1"/>
    </xf>
    <xf numFmtId="0" fontId="15" fillId="0" borderId="0" xfId="10" applyFont="1" applyAlignment="1">
      <alignment horizontal="center" vertical="center" wrapText="1"/>
    </xf>
    <xf numFmtId="0" fontId="16" fillId="0" borderId="12" xfId="9" applyFont="1" applyBorder="1" applyAlignment="1">
      <alignment horizontal="left" wrapText="1"/>
    </xf>
    <xf numFmtId="0" fontId="16" fillId="0" borderId="23" xfId="9" applyFont="1" applyBorder="1" applyAlignment="1">
      <alignment wrapText="1"/>
    </xf>
    <xf numFmtId="0" fontId="16" fillId="0" borderId="13" xfId="9" applyFont="1" applyBorder="1" applyAlignment="1">
      <alignment wrapText="1"/>
    </xf>
    <xf numFmtId="0" fontId="18" fillId="0" borderId="28" xfId="9" applyFont="1" applyBorder="1" applyAlignment="1">
      <alignment horizontal="center" vertical="center"/>
    </xf>
    <xf numFmtId="0" fontId="18" fillId="0" borderId="26" xfId="9" applyFont="1" applyBorder="1" applyAlignment="1">
      <alignment horizontal="center" vertical="center"/>
    </xf>
    <xf numFmtId="0" fontId="18" fillId="0" borderId="27" xfId="9" applyFont="1" applyBorder="1" applyAlignment="1">
      <alignment horizontal="center" vertical="center"/>
    </xf>
    <xf numFmtId="0" fontId="18" fillId="0" borderId="25" xfId="9" applyFont="1" applyBorder="1" applyAlignment="1">
      <alignment horizontal="center" vertical="center"/>
    </xf>
    <xf numFmtId="0" fontId="18" fillId="0" borderId="12" xfId="9" applyFont="1" applyBorder="1" applyAlignment="1">
      <alignment horizontal="center" vertical="center" wrapText="1"/>
    </xf>
    <xf numFmtId="0" fontId="18" fillId="0" borderId="12" xfId="9" applyFont="1" applyBorder="1" applyAlignment="1">
      <alignment horizontal="center" vertical="center"/>
    </xf>
    <xf numFmtId="0" fontId="16" fillId="0" borderId="23" xfId="9" applyFont="1" applyBorder="1" applyAlignment="1">
      <alignment horizontal="center"/>
    </xf>
    <xf numFmtId="0" fontId="16" fillId="0" borderId="13" xfId="9" applyFont="1" applyBorder="1" applyAlignment="1">
      <alignment horizontal="center"/>
    </xf>
    <xf numFmtId="2" fontId="16" fillId="0" borderId="23" xfId="9" applyNumberFormat="1" applyFont="1" applyBorder="1" applyAlignment="1">
      <alignment horizontal="center"/>
    </xf>
    <xf numFmtId="2" fontId="16" fillId="0" borderId="22" xfId="9" applyNumberFormat="1" applyFont="1" applyBorder="1" applyAlignment="1">
      <alignment horizontal="center"/>
    </xf>
    <xf numFmtId="2" fontId="16" fillId="0" borderId="13" xfId="9" applyNumberFormat="1" applyFont="1" applyBorder="1" applyAlignment="1">
      <alignment horizontal="center"/>
    </xf>
    <xf numFmtId="0" fontId="10" fillId="0" borderId="23" xfId="12" applyFont="1" applyBorder="1" applyAlignment="1">
      <alignment horizontal="left" vertical="top" wrapText="1"/>
    </xf>
    <xf numFmtId="0" fontId="10" fillId="0" borderId="22" xfId="12" applyFont="1" applyBorder="1" applyAlignment="1">
      <alignment horizontal="left" vertical="top" wrapText="1"/>
    </xf>
    <xf numFmtId="0" fontId="10" fillId="0" borderId="13" xfId="12" applyFont="1" applyBorder="1" applyAlignment="1">
      <alignment horizontal="left" vertical="top" wrapText="1"/>
    </xf>
    <xf numFmtId="0" fontId="18" fillId="0" borderId="23" xfId="9" applyFont="1" applyBorder="1" applyAlignment="1">
      <alignment wrapText="1"/>
    </xf>
    <xf numFmtId="0" fontId="18" fillId="0" borderId="13" xfId="9" applyFont="1" applyBorder="1" applyAlignment="1">
      <alignment wrapText="1"/>
    </xf>
    <xf numFmtId="0" fontId="19" fillId="0" borderId="0" xfId="10" applyFont="1" applyBorder="1" applyAlignment="1">
      <alignment horizontal="left" vertical="center"/>
    </xf>
    <xf numFmtId="2" fontId="10" fillId="0" borderId="23" xfId="9" applyNumberFormat="1" applyFont="1" applyBorder="1" applyAlignment="1">
      <alignment horizontal="left"/>
    </xf>
    <xf numFmtId="2" fontId="10" fillId="0" borderId="22" xfId="9" applyNumberFormat="1" applyFont="1" applyBorder="1" applyAlignment="1">
      <alignment horizontal="left"/>
    </xf>
    <xf numFmtId="2" fontId="10" fillId="0" borderId="13" xfId="9" applyNumberFormat="1" applyFont="1" applyBorder="1" applyAlignment="1">
      <alignment horizontal="left"/>
    </xf>
    <xf numFmtId="0" fontId="17" fillId="0" borderId="0" xfId="9" applyFont="1" applyBorder="1" applyAlignment="1">
      <alignment horizontal="center"/>
    </xf>
    <xf numFmtId="0" fontId="17" fillId="0" borderId="12" xfId="9" applyFont="1" applyBorder="1" applyAlignment="1">
      <alignment horizontal="center"/>
    </xf>
    <xf numFmtId="0" fontId="17" fillId="0" borderId="12" xfId="9" applyFont="1" applyBorder="1" applyAlignment="1">
      <alignment horizontal="center" vertical="center"/>
    </xf>
    <xf numFmtId="2" fontId="11" fillId="0" borderId="23" xfId="9" applyNumberFormat="1" applyFont="1" applyBorder="1" applyAlignment="1">
      <alignment horizontal="left"/>
    </xf>
    <xf numFmtId="2" fontId="11" fillId="0" borderId="22" xfId="9" applyNumberFormat="1" applyFont="1" applyBorder="1" applyAlignment="1">
      <alignment horizontal="left"/>
    </xf>
    <xf numFmtId="2" fontId="11" fillId="0" borderId="13" xfId="9" applyNumberFormat="1" applyFont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4" fillId="0" borderId="30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2" fillId="0" borderId="0" xfId="11" applyFont="1" applyBorder="1" applyAlignment="1">
      <alignment horizontal="center"/>
    </xf>
    <xf numFmtId="0" fontId="20" fillId="0" borderId="24" xfId="1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27" fillId="0" borderId="0" xfId="13" applyFont="1" applyAlignment="1">
      <alignment horizontal="center"/>
    </xf>
    <xf numFmtId="0" fontId="26" fillId="0" borderId="0" xfId="13" applyFont="1" applyBorder="1" applyAlignment="1">
      <alignment horizontal="center"/>
    </xf>
    <xf numFmtId="0" fontId="28" fillId="0" borderId="12" xfId="13" applyFont="1" applyBorder="1" applyAlignment="1">
      <alignment horizontal="center" vertical="center"/>
    </xf>
    <xf numFmtId="0" fontId="29" fillId="0" borderId="12" xfId="13" applyFont="1" applyBorder="1" applyAlignment="1">
      <alignment horizontal="center" vertical="center" wrapText="1"/>
    </xf>
    <xf numFmtId="0" fontId="27" fillId="0" borderId="12" xfId="13" applyFont="1" applyBorder="1" applyAlignment="1">
      <alignment horizontal="center" wrapText="1"/>
    </xf>
    <xf numFmtId="0" fontId="27" fillId="0" borderId="12" xfId="13" applyFont="1" applyBorder="1" applyAlignment="1">
      <alignment horizontal="center" vertical="center" wrapText="1"/>
    </xf>
    <xf numFmtId="0" fontId="26" fillId="0" borderId="0" xfId="13" applyFont="1" applyAlignment="1">
      <alignment horizontal="center" wrapText="1"/>
    </xf>
    <xf numFmtId="0" fontId="26" fillId="0" borderId="0" xfId="13" applyFont="1" applyBorder="1" applyAlignment="1">
      <alignment horizontal="center" wrapText="1"/>
    </xf>
    <xf numFmtId="0" fontId="31" fillId="0" borderId="12" xfId="9" applyFont="1" applyBorder="1" applyAlignment="1">
      <alignment horizontal="center" wrapText="1"/>
    </xf>
    <xf numFmtId="0" fontId="31" fillId="0" borderId="12" xfId="9" applyFont="1" applyBorder="1" applyAlignment="1">
      <alignment wrapText="1"/>
    </xf>
  </cellXfs>
  <cellStyles count="14">
    <cellStyle name="Обычный" xfId="0" builtinId="0"/>
    <cellStyle name="Обычный 10" xfId="13"/>
    <cellStyle name="Обычный 2" xfId="1"/>
    <cellStyle name="Обычный 2 2" xfId="2"/>
    <cellStyle name="Обычный 2 3" xfId="9"/>
    <cellStyle name="Обычный 3" xfId="3"/>
    <cellStyle name="Обычный 4" xfId="4"/>
    <cellStyle name="Обычный 5" xfId="5"/>
    <cellStyle name="Обычный 6" xfId="6"/>
    <cellStyle name="Обычный 7" xfId="8"/>
    <cellStyle name="Обычный 8" xfId="10"/>
    <cellStyle name="Обычный 8 2" xfId="12"/>
    <cellStyle name="Обычный 9" xfId="11"/>
    <cellStyle name="Финансовый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292608</xdr:colOff>
      <xdr:row>66</xdr:row>
      <xdr:rowOff>8382</xdr:rowOff>
    </xdr:to>
    <xdr:pic>
      <xdr:nvPicPr>
        <xdr:cNvPr id="2" name="Рисунок 1" descr="Снятие за недопоставку Фабричная д. 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07808" cy="10695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2"/>
  <sheetViews>
    <sheetView tabSelected="1" workbookViewId="0">
      <selection activeCell="A60" sqref="A60:A68"/>
    </sheetView>
  </sheetViews>
  <sheetFormatPr defaultRowHeight="14.25"/>
  <cols>
    <col min="1" max="1" width="30.7109375" style="36" customWidth="1"/>
    <col min="2" max="2" width="15.28515625" style="36" customWidth="1"/>
    <col min="3" max="3" width="13.42578125" style="36" customWidth="1"/>
    <col min="4" max="4" width="12.85546875" style="36" customWidth="1"/>
    <col min="5" max="5" width="13.85546875" style="36" customWidth="1"/>
    <col min="6" max="6" width="11.28515625" style="36" customWidth="1"/>
    <col min="7" max="7" width="15.28515625" style="36" customWidth="1"/>
    <col min="8" max="256" width="9.140625" style="36"/>
    <col min="257" max="257" width="34" style="36" customWidth="1"/>
    <col min="258" max="258" width="14.42578125" style="36" customWidth="1"/>
    <col min="259" max="259" width="12.7109375" style="36" customWidth="1"/>
    <col min="260" max="260" width="12.28515625" style="36" customWidth="1"/>
    <col min="261" max="261" width="11.42578125" style="36" customWidth="1"/>
    <col min="262" max="262" width="9.7109375" style="36" customWidth="1"/>
    <col min="263" max="263" width="15" style="36" customWidth="1"/>
    <col min="264" max="512" width="9.140625" style="36"/>
    <col min="513" max="513" width="34" style="36" customWidth="1"/>
    <col min="514" max="514" width="14.42578125" style="36" customWidth="1"/>
    <col min="515" max="515" width="12.7109375" style="36" customWidth="1"/>
    <col min="516" max="516" width="12.28515625" style="36" customWidth="1"/>
    <col min="517" max="517" width="11.42578125" style="36" customWidth="1"/>
    <col min="518" max="518" width="9.7109375" style="36" customWidth="1"/>
    <col min="519" max="519" width="15" style="36" customWidth="1"/>
    <col min="520" max="768" width="9.140625" style="36"/>
    <col min="769" max="769" width="34" style="36" customWidth="1"/>
    <col min="770" max="770" width="14.42578125" style="36" customWidth="1"/>
    <col min="771" max="771" width="12.7109375" style="36" customWidth="1"/>
    <col min="772" max="772" width="12.28515625" style="36" customWidth="1"/>
    <col min="773" max="773" width="11.42578125" style="36" customWidth="1"/>
    <col min="774" max="774" width="9.7109375" style="36" customWidth="1"/>
    <col min="775" max="775" width="15" style="36" customWidth="1"/>
    <col min="776" max="1024" width="9.140625" style="36"/>
    <col min="1025" max="1025" width="34" style="36" customWidth="1"/>
    <col min="1026" max="1026" width="14.42578125" style="36" customWidth="1"/>
    <col min="1027" max="1027" width="12.7109375" style="36" customWidth="1"/>
    <col min="1028" max="1028" width="12.28515625" style="36" customWidth="1"/>
    <col min="1029" max="1029" width="11.42578125" style="36" customWidth="1"/>
    <col min="1030" max="1030" width="9.7109375" style="36" customWidth="1"/>
    <col min="1031" max="1031" width="15" style="36" customWidth="1"/>
    <col min="1032" max="1280" width="9.140625" style="36"/>
    <col min="1281" max="1281" width="34" style="36" customWidth="1"/>
    <col min="1282" max="1282" width="14.42578125" style="36" customWidth="1"/>
    <col min="1283" max="1283" width="12.7109375" style="36" customWidth="1"/>
    <col min="1284" max="1284" width="12.28515625" style="36" customWidth="1"/>
    <col min="1285" max="1285" width="11.42578125" style="36" customWidth="1"/>
    <col min="1286" max="1286" width="9.7109375" style="36" customWidth="1"/>
    <col min="1287" max="1287" width="15" style="36" customWidth="1"/>
    <col min="1288" max="1536" width="9.140625" style="36"/>
    <col min="1537" max="1537" width="34" style="36" customWidth="1"/>
    <col min="1538" max="1538" width="14.42578125" style="36" customWidth="1"/>
    <col min="1539" max="1539" width="12.7109375" style="36" customWidth="1"/>
    <col min="1540" max="1540" width="12.28515625" style="36" customWidth="1"/>
    <col min="1541" max="1541" width="11.42578125" style="36" customWidth="1"/>
    <col min="1542" max="1542" width="9.7109375" style="36" customWidth="1"/>
    <col min="1543" max="1543" width="15" style="36" customWidth="1"/>
    <col min="1544" max="1792" width="9.140625" style="36"/>
    <col min="1793" max="1793" width="34" style="36" customWidth="1"/>
    <col min="1794" max="1794" width="14.42578125" style="36" customWidth="1"/>
    <col min="1795" max="1795" width="12.7109375" style="36" customWidth="1"/>
    <col min="1796" max="1796" width="12.28515625" style="36" customWidth="1"/>
    <col min="1797" max="1797" width="11.42578125" style="36" customWidth="1"/>
    <col min="1798" max="1798" width="9.7109375" style="36" customWidth="1"/>
    <col min="1799" max="1799" width="15" style="36" customWidth="1"/>
    <col min="1800" max="2048" width="9.140625" style="36"/>
    <col min="2049" max="2049" width="34" style="36" customWidth="1"/>
    <col min="2050" max="2050" width="14.42578125" style="36" customWidth="1"/>
    <col min="2051" max="2051" width="12.7109375" style="36" customWidth="1"/>
    <col min="2052" max="2052" width="12.28515625" style="36" customWidth="1"/>
    <col min="2053" max="2053" width="11.42578125" style="36" customWidth="1"/>
    <col min="2054" max="2054" width="9.7109375" style="36" customWidth="1"/>
    <col min="2055" max="2055" width="15" style="36" customWidth="1"/>
    <col min="2056" max="2304" width="9.140625" style="36"/>
    <col min="2305" max="2305" width="34" style="36" customWidth="1"/>
    <col min="2306" max="2306" width="14.42578125" style="36" customWidth="1"/>
    <col min="2307" max="2307" width="12.7109375" style="36" customWidth="1"/>
    <col min="2308" max="2308" width="12.28515625" style="36" customWidth="1"/>
    <col min="2309" max="2309" width="11.42578125" style="36" customWidth="1"/>
    <col min="2310" max="2310" width="9.7109375" style="36" customWidth="1"/>
    <col min="2311" max="2311" width="15" style="36" customWidth="1"/>
    <col min="2312" max="2560" width="9.140625" style="36"/>
    <col min="2561" max="2561" width="34" style="36" customWidth="1"/>
    <col min="2562" max="2562" width="14.42578125" style="36" customWidth="1"/>
    <col min="2563" max="2563" width="12.7109375" style="36" customWidth="1"/>
    <col min="2564" max="2564" width="12.28515625" style="36" customWidth="1"/>
    <col min="2565" max="2565" width="11.42578125" style="36" customWidth="1"/>
    <col min="2566" max="2566" width="9.7109375" style="36" customWidth="1"/>
    <col min="2567" max="2567" width="15" style="36" customWidth="1"/>
    <col min="2568" max="2816" width="9.140625" style="36"/>
    <col min="2817" max="2817" width="34" style="36" customWidth="1"/>
    <col min="2818" max="2818" width="14.42578125" style="36" customWidth="1"/>
    <col min="2819" max="2819" width="12.7109375" style="36" customWidth="1"/>
    <col min="2820" max="2820" width="12.28515625" style="36" customWidth="1"/>
    <col min="2821" max="2821" width="11.42578125" style="36" customWidth="1"/>
    <col min="2822" max="2822" width="9.7109375" style="36" customWidth="1"/>
    <col min="2823" max="2823" width="15" style="36" customWidth="1"/>
    <col min="2824" max="3072" width="9.140625" style="36"/>
    <col min="3073" max="3073" width="34" style="36" customWidth="1"/>
    <col min="3074" max="3074" width="14.42578125" style="36" customWidth="1"/>
    <col min="3075" max="3075" width="12.7109375" style="36" customWidth="1"/>
    <col min="3076" max="3076" width="12.28515625" style="36" customWidth="1"/>
    <col min="3077" max="3077" width="11.42578125" style="36" customWidth="1"/>
    <col min="3078" max="3078" width="9.7109375" style="36" customWidth="1"/>
    <col min="3079" max="3079" width="15" style="36" customWidth="1"/>
    <col min="3080" max="3328" width="9.140625" style="36"/>
    <col min="3329" max="3329" width="34" style="36" customWidth="1"/>
    <col min="3330" max="3330" width="14.42578125" style="36" customWidth="1"/>
    <col min="3331" max="3331" width="12.7109375" style="36" customWidth="1"/>
    <col min="3332" max="3332" width="12.28515625" style="36" customWidth="1"/>
    <col min="3333" max="3333" width="11.42578125" style="36" customWidth="1"/>
    <col min="3334" max="3334" width="9.7109375" style="36" customWidth="1"/>
    <col min="3335" max="3335" width="15" style="36" customWidth="1"/>
    <col min="3336" max="3584" width="9.140625" style="36"/>
    <col min="3585" max="3585" width="34" style="36" customWidth="1"/>
    <col min="3586" max="3586" width="14.42578125" style="36" customWidth="1"/>
    <col min="3587" max="3587" width="12.7109375" style="36" customWidth="1"/>
    <col min="3588" max="3588" width="12.28515625" style="36" customWidth="1"/>
    <col min="3589" max="3589" width="11.42578125" style="36" customWidth="1"/>
    <col min="3590" max="3590" width="9.7109375" style="36" customWidth="1"/>
    <col min="3591" max="3591" width="15" style="36" customWidth="1"/>
    <col min="3592" max="3840" width="9.140625" style="36"/>
    <col min="3841" max="3841" width="34" style="36" customWidth="1"/>
    <col min="3842" max="3842" width="14.42578125" style="36" customWidth="1"/>
    <col min="3843" max="3843" width="12.7109375" style="36" customWidth="1"/>
    <col min="3844" max="3844" width="12.28515625" style="36" customWidth="1"/>
    <col min="3845" max="3845" width="11.42578125" style="36" customWidth="1"/>
    <col min="3846" max="3846" width="9.7109375" style="36" customWidth="1"/>
    <col min="3847" max="3847" width="15" style="36" customWidth="1"/>
    <col min="3848" max="4096" width="9.140625" style="36"/>
    <col min="4097" max="4097" width="34" style="36" customWidth="1"/>
    <col min="4098" max="4098" width="14.42578125" style="36" customWidth="1"/>
    <col min="4099" max="4099" width="12.7109375" style="36" customWidth="1"/>
    <col min="4100" max="4100" width="12.28515625" style="36" customWidth="1"/>
    <col min="4101" max="4101" width="11.42578125" style="36" customWidth="1"/>
    <col min="4102" max="4102" width="9.7109375" style="36" customWidth="1"/>
    <col min="4103" max="4103" width="15" style="36" customWidth="1"/>
    <col min="4104" max="4352" width="9.140625" style="36"/>
    <col min="4353" max="4353" width="34" style="36" customWidth="1"/>
    <col min="4354" max="4354" width="14.42578125" style="36" customWidth="1"/>
    <col min="4355" max="4355" width="12.7109375" style="36" customWidth="1"/>
    <col min="4356" max="4356" width="12.28515625" style="36" customWidth="1"/>
    <col min="4357" max="4357" width="11.42578125" style="36" customWidth="1"/>
    <col min="4358" max="4358" width="9.7109375" style="36" customWidth="1"/>
    <col min="4359" max="4359" width="15" style="36" customWidth="1"/>
    <col min="4360" max="4608" width="9.140625" style="36"/>
    <col min="4609" max="4609" width="34" style="36" customWidth="1"/>
    <col min="4610" max="4610" width="14.42578125" style="36" customWidth="1"/>
    <col min="4611" max="4611" width="12.7109375" style="36" customWidth="1"/>
    <col min="4612" max="4612" width="12.28515625" style="36" customWidth="1"/>
    <col min="4613" max="4613" width="11.42578125" style="36" customWidth="1"/>
    <col min="4614" max="4614" width="9.7109375" style="36" customWidth="1"/>
    <col min="4615" max="4615" width="15" style="36" customWidth="1"/>
    <col min="4616" max="4864" width="9.140625" style="36"/>
    <col min="4865" max="4865" width="34" style="36" customWidth="1"/>
    <col min="4866" max="4866" width="14.42578125" style="36" customWidth="1"/>
    <col min="4867" max="4867" width="12.7109375" style="36" customWidth="1"/>
    <col min="4868" max="4868" width="12.28515625" style="36" customWidth="1"/>
    <col min="4869" max="4869" width="11.42578125" style="36" customWidth="1"/>
    <col min="4870" max="4870" width="9.7109375" style="36" customWidth="1"/>
    <col min="4871" max="4871" width="15" style="36" customWidth="1"/>
    <col min="4872" max="5120" width="9.140625" style="36"/>
    <col min="5121" max="5121" width="34" style="36" customWidth="1"/>
    <col min="5122" max="5122" width="14.42578125" style="36" customWidth="1"/>
    <col min="5123" max="5123" width="12.7109375" style="36" customWidth="1"/>
    <col min="5124" max="5124" width="12.28515625" style="36" customWidth="1"/>
    <col min="5125" max="5125" width="11.42578125" style="36" customWidth="1"/>
    <col min="5126" max="5126" width="9.7109375" style="36" customWidth="1"/>
    <col min="5127" max="5127" width="15" style="36" customWidth="1"/>
    <col min="5128" max="5376" width="9.140625" style="36"/>
    <col min="5377" max="5377" width="34" style="36" customWidth="1"/>
    <col min="5378" max="5378" width="14.42578125" style="36" customWidth="1"/>
    <col min="5379" max="5379" width="12.7109375" style="36" customWidth="1"/>
    <col min="5380" max="5380" width="12.28515625" style="36" customWidth="1"/>
    <col min="5381" max="5381" width="11.42578125" style="36" customWidth="1"/>
    <col min="5382" max="5382" width="9.7109375" style="36" customWidth="1"/>
    <col min="5383" max="5383" width="15" style="36" customWidth="1"/>
    <col min="5384" max="5632" width="9.140625" style="36"/>
    <col min="5633" max="5633" width="34" style="36" customWidth="1"/>
    <col min="5634" max="5634" width="14.42578125" style="36" customWidth="1"/>
    <col min="5635" max="5635" width="12.7109375" style="36" customWidth="1"/>
    <col min="5636" max="5636" width="12.28515625" style="36" customWidth="1"/>
    <col min="5637" max="5637" width="11.42578125" style="36" customWidth="1"/>
    <col min="5638" max="5638" width="9.7109375" style="36" customWidth="1"/>
    <col min="5639" max="5639" width="15" style="36" customWidth="1"/>
    <col min="5640" max="5888" width="9.140625" style="36"/>
    <col min="5889" max="5889" width="34" style="36" customWidth="1"/>
    <col min="5890" max="5890" width="14.42578125" style="36" customWidth="1"/>
    <col min="5891" max="5891" width="12.7109375" style="36" customWidth="1"/>
    <col min="5892" max="5892" width="12.28515625" style="36" customWidth="1"/>
    <col min="5893" max="5893" width="11.42578125" style="36" customWidth="1"/>
    <col min="5894" max="5894" width="9.7109375" style="36" customWidth="1"/>
    <col min="5895" max="5895" width="15" style="36" customWidth="1"/>
    <col min="5896" max="6144" width="9.140625" style="36"/>
    <col min="6145" max="6145" width="34" style="36" customWidth="1"/>
    <col min="6146" max="6146" width="14.42578125" style="36" customWidth="1"/>
    <col min="6147" max="6147" width="12.7109375" style="36" customWidth="1"/>
    <col min="6148" max="6148" width="12.28515625" style="36" customWidth="1"/>
    <col min="6149" max="6149" width="11.42578125" style="36" customWidth="1"/>
    <col min="6150" max="6150" width="9.7109375" style="36" customWidth="1"/>
    <col min="6151" max="6151" width="15" style="36" customWidth="1"/>
    <col min="6152" max="6400" width="9.140625" style="36"/>
    <col min="6401" max="6401" width="34" style="36" customWidth="1"/>
    <col min="6402" max="6402" width="14.42578125" style="36" customWidth="1"/>
    <col min="6403" max="6403" width="12.7109375" style="36" customWidth="1"/>
    <col min="6404" max="6404" width="12.28515625" style="36" customWidth="1"/>
    <col min="6405" max="6405" width="11.42578125" style="36" customWidth="1"/>
    <col min="6406" max="6406" width="9.7109375" style="36" customWidth="1"/>
    <col min="6407" max="6407" width="15" style="36" customWidth="1"/>
    <col min="6408" max="6656" width="9.140625" style="36"/>
    <col min="6657" max="6657" width="34" style="36" customWidth="1"/>
    <col min="6658" max="6658" width="14.42578125" style="36" customWidth="1"/>
    <col min="6659" max="6659" width="12.7109375" style="36" customWidth="1"/>
    <col min="6660" max="6660" width="12.28515625" style="36" customWidth="1"/>
    <col min="6661" max="6661" width="11.42578125" style="36" customWidth="1"/>
    <col min="6662" max="6662" width="9.7109375" style="36" customWidth="1"/>
    <col min="6663" max="6663" width="15" style="36" customWidth="1"/>
    <col min="6664" max="6912" width="9.140625" style="36"/>
    <col min="6913" max="6913" width="34" style="36" customWidth="1"/>
    <col min="6914" max="6914" width="14.42578125" style="36" customWidth="1"/>
    <col min="6915" max="6915" width="12.7109375" style="36" customWidth="1"/>
    <col min="6916" max="6916" width="12.28515625" style="36" customWidth="1"/>
    <col min="6917" max="6917" width="11.42578125" style="36" customWidth="1"/>
    <col min="6918" max="6918" width="9.7109375" style="36" customWidth="1"/>
    <col min="6919" max="6919" width="15" style="36" customWidth="1"/>
    <col min="6920" max="7168" width="9.140625" style="36"/>
    <col min="7169" max="7169" width="34" style="36" customWidth="1"/>
    <col min="7170" max="7170" width="14.42578125" style="36" customWidth="1"/>
    <col min="7171" max="7171" width="12.7109375" style="36" customWidth="1"/>
    <col min="7172" max="7172" width="12.28515625" style="36" customWidth="1"/>
    <col min="7173" max="7173" width="11.42578125" style="36" customWidth="1"/>
    <col min="7174" max="7174" width="9.7109375" style="36" customWidth="1"/>
    <col min="7175" max="7175" width="15" style="36" customWidth="1"/>
    <col min="7176" max="7424" width="9.140625" style="36"/>
    <col min="7425" max="7425" width="34" style="36" customWidth="1"/>
    <col min="7426" max="7426" width="14.42578125" style="36" customWidth="1"/>
    <col min="7427" max="7427" width="12.7109375" style="36" customWidth="1"/>
    <col min="7428" max="7428" width="12.28515625" style="36" customWidth="1"/>
    <col min="7429" max="7429" width="11.42578125" style="36" customWidth="1"/>
    <col min="7430" max="7430" width="9.7109375" style="36" customWidth="1"/>
    <col min="7431" max="7431" width="15" style="36" customWidth="1"/>
    <col min="7432" max="7680" width="9.140625" style="36"/>
    <col min="7681" max="7681" width="34" style="36" customWidth="1"/>
    <col min="7682" max="7682" width="14.42578125" style="36" customWidth="1"/>
    <col min="7683" max="7683" width="12.7109375" style="36" customWidth="1"/>
    <col min="7684" max="7684" width="12.28515625" style="36" customWidth="1"/>
    <col min="7685" max="7685" width="11.42578125" style="36" customWidth="1"/>
    <col min="7686" max="7686" width="9.7109375" style="36" customWidth="1"/>
    <col min="7687" max="7687" width="15" style="36" customWidth="1"/>
    <col min="7688" max="7936" width="9.140625" style="36"/>
    <col min="7937" max="7937" width="34" style="36" customWidth="1"/>
    <col min="7938" max="7938" width="14.42578125" style="36" customWidth="1"/>
    <col min="7939" max="7939" width="12.7109375" style="36" customWidth="1"/>
    <col min="7940" max="7940" width="12.28515625" style="36" customWidth="1"/>
    <col min="7941" max="7941" width="11.42578125" style="36" customWidth="1"/>
    <col min="7942" max="7942" width="9.7109375" style="36" customWidth="1"/>
    <col min="7943" max="7943" width="15" style="36" customWidth="1"/>
    <col min="7944" max="8192" width="9.140625" style="36"/>
    <col min="8193" max="8193" width="34" style="36" customWidth="1"/>
    <col min="8194" max="8194" width="14.42578125" style="36" customWidth="1"/>
    <col min="8195" max="8195" width="12.7109375" style="36" customWidth="1"/>
    <col min="8196" max="8196" width="12.28515625" style="36" customWidth="1"/>
    <col min="8197" max="8197" width="11.42578125" style="36" customWidth="1"/>
    <col min="8198" max="8198" width="9.7109375" style="36" customWidth="1"/>
    <col min="8199" max="8199" width="15" style="36" customWidth="1"/>
    <col min="8200" max="8448" width="9.140625" style="36"/>
    <col min="8449" max="8449" width="34" style="36" customWidth="1"/>
    <col min="8450" max="8450" width="14.42578125" style="36" customWidth="1"/>
    <col min="8451" max="8451" width="12.7109375" style="36" customWidth="1"/>
    <col min="8452" max="8452" width="12.28515625" style="36" customWidth="1"/>
    <col min="8453" max="8453" width="11.42578125" style="36" customWidth="1"/>
    <col min="8454" max="8454" width="9.7109375" style="36" customWidth="1"/>
    <col min="8455" max="8455" width="15" style="36" customWidth="1"/>
    <col min="8456" max="8704" width="9.140625" style="36"/>
    <col min="8705" max="8705" width="34" style="36" customWidth="1"/>
    <col min="8706" max="8706" width="14.42578125" style="36" customWidth="1"/>
    <col min="8707" max="8707" width="12.7109375" style="36" customWidth="1"/>
    <col min="8708" max="8708" width="12.28515625" style="36" customWidth="1"/>
    <col min="8709" max="8709" width="11.42578125" style="36" customWidth="1"/>
    <col min="8710" max="8710" width="9.7109375" style="36" customWidth="1"/>
    <col min="8711" max="8711" width="15" style="36" customWidth="1"/>
    <col min="8712" max="8960" width="9.140625" style="36"/>
    <col min="8961" max="8961" width="34" style="36" customWidth="1"/>
    <col min="8962" max="8962" width="14.42578125" style="36" customWidth="1"/>
    <col min="8963" max="8963" width="12.7109375" style="36" customWidth="1"/>
    <col min="8964" max="8964" width="12.28515625" style="36" customWidth="1"/>
    <col min="8965" max="8965" width="11.42578125" style="36" customWidth="1"/>
    <col min="8966" max="8966" width="9.7109375" style="36" customWidth="1"/>
    <col min="8967" max="8967" width="15" style="36" customWidth="1"/>
    <col min="8968" max="9216" width="9.140625" style="36"/>
    <col min="9217" max="9217" width="34" style="36" customWidth="1"/>
    <col min="9218" max="9218" width="14.42578125" style="36" customWidth="1"/>
    <col min="9219" max="9219" width="12.7109375" style="36" customWidth="1"/>
    <col min="9220" max="9220" width="12.28515625" style="36" customWidth="1"/>
    <col min="9221" max="9221" width="11.42578125" style="36" customWidth="1"/>
    <col min="9222" max="9222" width="9.7109375" style="36" customWidth="1"/>
    <col min="9223" max="9223" width="15" style="36" customWidth="1"/>
    <col min="9224" max="9472" width="9.140625" style="36"/>
    <col min="9473" max="9473" width="34" style="36" customWidth="1"/>
    <col min="9474" max="9474" width="14.42578125" style="36" customWidth="1"/>
    <col min="9475" max="9475" width="12.7109375" style="36" customWidth="1"/>
    <col min="9476" max="9476" width="12.28515625" style="36" customWidth="1"/>
    <col min="9477" max="9477" width="11.42578125" style="36" customWidth="1"/>
    <col min="9478" max="9478" width="9.7109375" style="36" customWidth="1"/>
    <col min="9479" max="9479" width="15" style="36" customWidth="1"/>
    <col min="9480" max="9728" width="9.140625" style="36"/>
    <col min="9729" max="9729" width="34" style="36" customWidth="1"/>
    <col min="9730" max="9730" width="14.42578125" style="36" customWidth="1"/>
    <col min="9731" max="9731" width="12.7109375" style="36" customWidth="1"/>
    <col min="9732" max="9732" width="12.28515625" style="36" customWidth="1"/>
    <col min="9733" max="9733" width="11.42578125" style="36" customWidth="1"/>
    <col min="9734" max="9734" width="9.7109375" style="36" customWidth="1"/>
    <col min="9735" max="9735" width="15" style="36" customWidth="1"/>
    <col min="9736" max="9984" width="9.140625" style="36"/>
    <col min="9985" max="9985" width="34" style="36" customWidth="1"/>
    <col min="9986" max="9986" width="14.42578125" style="36" customWidth="1"/>
    <col min="9987" max="9987" width="12.7109375" style="36" customWidth="1"/>
    <col min="9988" max="9988" width="12.28515625" style="36" customWidth="1"/>
    <col min="9989" max="9989" width="11.42578125" style="36" customWidth="1"/>
    <col min="9990" max="9990" width="9.7109375" style="36" customWidth="1"/>
    <col min="9991" max="9991" width="15" style="36" customWidth="1"/>
    <col min="9992" max="10240" width="9.140625" style="36"/>
    <col min="10241" max="10241" width="34" style="36" customWidth="1"/>
    <col min="10242" max="10242" width="14.42578125" style="36" customWidth="1"/>
    <col min="10243" max="10243" width="12.7109375" style="36" customWidth="1"/>
    <col min="10244" max="10244" width="12.28515625" style="36" customWidth="1"/>
    <col min="10245" max="10245" width="11.42578125" style="36" customWidth="1"/>
    <col min="10246" max="10246" width="9.7109375" style="36" customWidth="1"/>
    <col min="10247" max="10247" width="15" style="36" customWidth="1"/>
    <col min="10248" max="10496" width="9.140625" style="36"/>
    <col min="10497" max="10497" width="34" style="36" customWidth="1"/>
    <col min="10498" max="10498" width="14.42578125" style="36" customWidth="1"/>
    <col min="10499" max="10499" width="12.7109375" style="36" customWidth="1"/>
    <col min="10500" max="10500" width="12.28515625" style="36" customWidth="1"/>
    <col min="10501" max="10501" width="11.42578125" style="36" customWidth="1"/>
    <col min="10502" max="10502" width="9.7109375" style="36" customWidth="1"/>
    <col min="10503" max="10503" width="15" style="36" customWidth="1"/>
    <col min="10504" max="10752" width="9.140625" style="36"/>
    <col min="10753" max="10753" width="34" style="36" customWidth="1"/>
    <col min="10754" max="10754" width="14.42578125" style="36" customWidth="1"/>
    <col min="10755" max="10755" width="12.7109375" style="36" customWidth="1"/>
    <col min="10756" max="10756" width="12.28515625" style="36" customWidth="1"/>
    <col min="10757" max="10757" width="11.42578125" style="36" customWidth="1"/>
    <col min="10758" max="10758" width="9.7109375" style="36" customWidth="1"/>
    <col min="10759" max="10759" width="15" style="36" customWidth="1"/>
    <col min="10760" max="11008" width="9.140625" style="36"/>
    <col min="11009" max="11009" width="34" style="36" customWidth="1"/>
    <col min="11010" max="11010" width="14.42578125" style="36" customWidth="1"/>
    <col min="11011" max="11011" width="12.7109375" style="36" customWidth="1"/>
    <col min="11012" max="11012" width="12.28515625" style="36" customWidth="1"/>
    <col min="11013" max="11013" width="11.42578125" style="36" customWidth="1"/>
    <col min="11014" max="11014" width="9.7109375" style="36" customWidth="1"/>
    <col min="11015" max="11015" width="15" style="36" customWidth="1"/>
    <col min="11016" max="11264" width="9.140625" style="36"/>
    <col min="11265" max="11265" width="34" style="36" customWidth="1"/>
    <col min="11266" max="11266" width="14.42578125" style="36" customWidth="1"/>
    <col min="11267" max="11267" width="12.7109375" style="36" customWidth="1"/>
    <col min="11268" max="11268" width="12.28515625" style="36" customWidth="1"/>
    <col min="11269" max="11269" width="11.42578125" style="36" customWidth="1"/>
    <col min="11270" max="11270" width="9.7109375" style="36" customWidth="1"/>
    <col min="11271" max="11271" width="15" style="36" customWidth="1"/>
    <col min="11272" max="11520" width="9.140625" style="36"/>
    <col min="11521" max="11521" width="34" style="36" customWidth="1"/>
    <col min="11522" max="11522" width="14.42578125" style="36" customWidth="1"/>
    <col min="11523" max="11523" width="12.7109375" style="36" customWidth="1"/>
    <col min="11524" max="11524" width="12.28515625" style="36" customWidth="1"/>
    <col min="11525" max="11525" width="11.42578125" style="36" customWidth="1"/>
    <col min="11526" max="11526" width="9.7109375" style="36" customWidth="1"/>
    <col min="11527" max="11527" width="15" style="36" customWidth="1"/>
    <col min="11528" max="11776" width="9.140625" style="36"/>
    <col min="11777" max="11777" width="34" style="36" customWidth="1"/>
    <col min="11778" max="11778" width="14.42578125" style="36" customWidth="1"/>
    <col min="11779" max="11779" width="12.7109375" style="36" customWidth="1"/>
    <col min="11780" max="11780" width="12.28515625" style="36" customWidth="1"/>
    <col min="11781" max="11781" width="11.42578125" style="36" customWidth="1"/>
    <col min="11782" max="11782" width="9.7109375" style="36" customWidth="1"/>
    <col min="11783" max="11783" width="15" style="36" customWidth="1"/>
    <col min="11784" max="12032" width="9.140625" style="36"/>
    <col min="12033" max="12033" width="34" style="36" customWidth="1"/>
    <col min="12034" max="12034" width="14.42578125" style="36" customWidth="1"/>
    <col min="12035" max="12035" width="12.7109375" style="36" customWidth="1"/>
    <col min="12036" max="12036" width="12.28515625" style="36" customWidth="1"/>
    <col min="12037" max="12037" width="11.42578125" style="36" customWidth="1"/>
    <col min="12038" max="12038" width="9.7109375" style="36" customWidth="1"/>
    <col min="12039" max="12039" width="15" style="36" customWidth="1"/>
    <col min="12040" max="12288" width="9.140625" style="36"/>
    <col min="12289" max="12289" width="34" style="36" customWidth="1"/>
    <col min="12290" max="12290" width="14.42578125" style="36" customWidth="1"/>
    <col min="12291" max="12291" width="12.7109375" style="36" customWidth="1"/>
    <col min="12292" max="12292" width="12.28515625" style="36" customWidth="1"/>
    <col min="12293" max="12293" width="11.42578125" style="36" customWidth="1"/>
    <col min="12294" max="12294" width="9.7109375" style="36" customWidth="1"/>
    <col min="12295" max="12295" width="15" style="36" customWidth="1"/>
    <col min="12296" max="12544" width="9.140625" style="36"/>
    <col min="12545" max="12545" width="34" style="36" customWidth="1"/>
    <col min="12546" max="12546" width="14.42578125" style="36" customWidth="1"/>
    <col min="12547" max="12547" width="12.7109375" style="36" customWidth="1"/>
    <col min="12548" max="12548" width="12.28515625" style="36" customWidth="1"/>
    <col min="12549" max="12549" width="11.42578125" style="36" customWidth="1"/>
    <col min="12550" max="12550" width="9.7109375" style="36" customWidth="1"/>
    <col min="12551" max="12551" width="15" style="36" customWidth="1"/>
    <col min="12552" max="12800" width="9.140625" style="36"/>
    <col min="12801" max="12801" width="34" style="36" customWidth="1"/>
    <col min="12802" max="12802" width="14.42578125" style="36" customWidth="1"/>
    <col min="12803" max="12803" width="12.7109375" style="36" customWidth="1"/>
    <col min="12804" max="12804" width="12.28515625" style="36" customWidth="1"/>
    <col min="12805" max="12805" width="11.42578125" style="36" customWidth="1"/>
    <col min="12806" max="12806" width="9.7109375" style="36" customWidth="1"/>
    <col min="12807" max="12807" width="15" style="36" customWidth="1"/>
    <col min="12808" max="13056" width="9.140625" style="36"/>
    <col min="13057" max="13057" width="34" style="36" customWidth="1"/>
    <col min="13058" max="13058" width="14.42578125" style="36" customWidth="1"/>
    <col min="13059" max="13059" width="12.7109375" style="36" customWidth="1"/>
    <col min="13060" max="13060" width="12.28515625" style="36" customWidth="1"/>
    <col min="13061" max="13061" width="11.42578125" style="36" customWidth="1"/>
    <col min="13062" max="13062" width="9.7109375" style="36" customWidth="1"/>
    <col min="13063" max="13063" width="15" style="36" customWidth="1"/>
    <col min="13064" max="13312" width="9.140625" style="36"/>
    <col min="13313" max="13313" width="34" style="36" customWidth="1"/>
    <col min="13314" max="13314" width="14.42578125" style="36" customWidth="1"/>
    <col min="13315" max="13315" width="12.7109375" style="36" customWidth="1"/>
    <col min="13316" max="13316" width="12.28515625" style="36" customWidth="1"/>
    <col min="13317" max="13317" width="11.42578125" style="36" customWidth="1"/>
    <col min="13318" max="13318" width="9.7109375" style="36" customWidth="1"/>
    <col min="13319" max="13319" width="15" style="36" customWidth="1"/>
    <col min="13320" max="13568" width="9.140625" style="36"/>
    <col min="13569" max="13569" width="34" style="36" customWidth="1"/>
    <col min="13570" max="13570" width="14.42578125" style="36" customWidth="1"/>
    <col min="13571" max="13571" width="12.7109375" style="36" customWidth="1"/>
    <col min="13572" max="13572" width="12.28515625" style="36" customWidth="1"/>
    <col min="13573" max="13573" width="11.42578125" style="36" customWidth="1"/>
    <col min="13574" max="13574" width="9.7109375" style="36" customWidth="1"/>
    <col min="13575" max="13575" width="15" style="36" customWidth="1"/>
    <col min="13576" max="13824" width="9.140625" style="36"/>
    <col min="13825" max="13825" width="34" style="36" customWidth="1"/>
    <col min="13826" max="13826" width="14.42578125" style="36" customWidth="1"/>
    <col min="13827" max="13827" width="12.7109375" style="36" customWidth="1"/>
    <col min="13828" max="13828" width="12.28515625" style="36" customWidth="1"/>
    <col min="13829" max="13829" width="11.42578125" style="36" customWidth="1"/>
    <col min="13830" max="13830" width="9.7109375" style="36" customWidth="1"/>
    <col min="13831" max="13831" width="15" style="36" customWidth="1"/>
    <col min="13832" max="14080" width="9.140625" style="36"/>
    <col min="14081" max="14081" width="34" style="36" customWidth="1"/>
    <col min="14082" max="14082" width="14.42578125" style="36" customWidth="1"/>
    <col min="14083" max="14083" width="12.7109375" style="36" customWidth="1"/>
    <col min="14084" max="14084" width="12.28515625" style="36" customWidth="1"/>
    <col min="14085" max="14085" width="11.42578125" style="36" customWidth="1"/>
    <col min="14086" max="14086" width="9.7109375" style="36" customWidth="1"/>
    <col min="14087" max="14087" width="15" style="36" customWidth="1"/>
    <col min="14088" max="14336" width="9.140625" style="36"/>
    <col min="14337" max="14337" width="34" style="36" customWidth="1"/>
    <col min="14338" max="14338" width="14.42578125" style="36" customWidth="1"/>
    <col min="14339" max="14339" width="12.7109375" style="36" customWidth="1"/>
    <col min="14340" max="14340" width="12.28515625" style="36" customWidth="1"/>
    <col min="14341" max="14341" width="11.42578125" style="36" customWidth="1"/>
    <col min="14342" max="14342" width="9.7109375" style="36" customWidth="1"/>
    <col min="14343" max="14343" width="15" style="36" customWidth="1"/>
    <col min="14344" max="14592" width="9.140625" style="36"/>
    <col min="14593" max="14593" width="34" style="36" customWidth="1"/>
    <col min="14594" max="14594" width="14.42578125" style="36" customWidth="1"/>
    <col min="14595" max="14595" width="12.7109375" style="36" customWidth="1"/>
    <col min="14596" max="14596" width="12.28515625" style="36" customWidth="1"/>
    <col min="14597" max="14597" width="11.42578125" style="36" customWidth="1"/>
    <col min="14598" max="14598" width="9.7109375" style="36" customWidth="1"/>
    <col min="14599" max="14599" width="15" style="36" customWidth="1"/>
    <col min="14600" max="14848" width="9.140625" style="36"/>
    <col min="14849" max="14849" width="34" style="36" customWidth="1"/>
    <col min="14850" max="14850" width="14.42578125" style="36" customWidth="1"/>
    <col min="14851" max="14851" width="12.7109375" style="36" customWidth="1"/>
    <col min="14852" max="14852" width="12.28515625" style="36" customWidth="1"/>
    <col min="14853" max="14853" width="11.42578125" style="36" customWidth="1"/>
    <col min="14854" max="14854" width="9.7109375" style="36" customWidth="1"/>
    <col min="14855" max="14855" width="15" style="36" customWidth="1"/>
    <col min="14856" max="15104" width="9.140625" style="36"/>
    <col min="15105" max="15105" width="34" style="36" customWidth="1"/>
    <col min="15106" max="15106" width="14.42578125" style="36" customWidth="1"/>
    <col min="15107" max="15107" width="12.7109375" style="36" customWidth="1"/>
    <col min="15108" max="15108" width="12.28515625" style="36" customWidth="1"/>
    <col min="15109" max="15109" width="11.42578125" style="36" customWidth="1"/>
    <col min="15110" max="15110" width="9.7109375" style="36" customWidth="1"/>
    <col min="15111" max="15111" width="15" style="36" customWidth="1"/>
    <col min="15112" max="15360" width="9.140625" style="36"/>
    <col min="15361" max="15361" width="34" style="36" customWidth="1"/>
    <col min="15362" max="15362" width="14.42578125" style="36" customWidth="1"/>
    <col min="15363" max="15363" width="12.7109375" style="36" customWidth="1"/>
    <col min="15364" max="15364" width="12.28515625" style="36" customWidth="1"/>
    <col min="15365" max="15365" width="11.42578125" style="36" customWidth="1"/>
    <col min="15366" max="15366" width="9.7109375" style="36" customWidth="1"/>
    <col min="15367" max="15367" width="15" style="36" customWidth="1"/>
    <col min="15368" max="15616" width="9.140625" style="36"/>
    <col min="15617" max="15617" width="34" style="36" customWidth="1"/>
    <col min="15618" max="15618" width="14.42578125" style="36" customWidth="1"/>
    <col min="15619" max="15619" width="12.7109375" style="36" customWidth="1"/>
    <col min="15620" max="15620" width="12.28515625" style="36" customWidth="1"/>
    <col min="15621" max="15621" width="11.42578125" style="36" customWidth="1"/>
    <col min="15622" max="15622" width="9.7109375" style="36" customWidth="1"/>
    <col min="15623" max="15623" width="15" style="36" customWidth="1"/>
    <col min="15624" max="15872" width="9.140625" style="36"/>
    <col min="15873" max="15873" width="34" style="36" customWidth="1"/>
    <col min="15874" max="15874" width="14.42578125" style="36" customWidth="1"/>
    <col min="15875" max="15875" width="12.7109375" style="36" customWidth="1"/>
    <col min="15876" max="15876" width="12.28515625" style="36" customWidth="1"/>
    <col min="15877" max="15877" width="11.42578125" style="36" customWidth="1"/>
    <col min="15878" max="15878" width="9.7109375" style="36" customWidth="1"/>
    <col min="15879" max="15879" width="15" style="36" customWidth="1"/>
    <col min="15880" max="16128" width="9.140625" style="36"/>
    <col min="16129" max="16129" width="34" style="36" customWidth="1"/>
    <col min="16130" max="16130" width="14.42578125" style="36" customWidth="1"/>
    <col min="16131" max="16131" width="12.7109375" style="36" customWidth="1"/>
    <col min="16132" max="16132" width="12.28515625" style="36" customWidth="1"/>
    <col min="16133" max="16133" width="11.42578125" style="36" customWidth="1"/>
    <col min="16134" max="16134" width="9.7109375" style="36" customWidth="1"/>
    <col min="16135" max="16135" width="15" style="36" customWidth="1"/>
    <col min="16136" max="16384" width="9.140625" style="36"/>
  </cols>
  <sheetData>
    <row r="1" spans="1:7" ht="15.75" customHeight="1">
      <c r="A1" s="144" t="s">
        <v>45</v>
      </c>
      <c r="B1" s="144"/>
      <c r="C1" s="144"/>
      <c r="D1" s="144"/>
      <c r="E1" s="144"/>
      <c r="F1" s="144"/>
      <c r="G1" s="144"/>
    </row>
    <row r="2" spans="1:7" ht="18.75" customHeight="1">
      <c r="A2" s="145" t="s">
        <v>46</v>
      </c>
      <c r="B2" s="145"/>
      <c r="C2" s="145"/>
      <c r="D2" s="145"/>
      <c r="E2" s="145"/>
      <c r="F2" s="145"/>
      <c r="G2" s="145"/>
    </row>
    <row r="3" spans="1:7" ht="20.25" customHeight="1">
      <c r="A3" s="145" t="s">
        <v>47</v>
      </c>
      <c r="B3" s="145"/>
      <c r="C3" s="145"/>
      <c r="D3" s="145"/>
      <c r="E3" s="145"/>
      <c r="F3" s="145"/>
      <c r="G3" s="145"/>
    </row>
    <row r="4" spans="1:7" ht="51" customHeight="1">
      <c r="A4" s="145" t="s">
        <v>93</v>
      </c>
      <c r="B4" s="145"/>
      <c r="C4" s="145"/>
      <c r="D4" s="145"/>
      <c r="E4" s="145"/>
      <c r="F4" s="145"/>
      <c r="G4" s="145"/>
    </row>
    <row r="5" spans="1:7">
      <c r="A5" s="37"/>
      <c r="B5" s="37"/>
      <c r="C5" s="37"/>
      <c r="D5" s="38" t="s">
        <v>48</v>
      </c>
      <c r="E5" s="37"/>
    </row>
    <row r="6" spans="1:7" ht="24.75" customHeight="1">
      <c r="A6" s="146" t="s">
        <v>94</v>
      </c>
      <c r="B6" s="146"/>
      <c r="C6" s="146"/>
      <c r="D6" s="146"/>
      <c r="E6" s="39">
        <v>174412.95000000007</v>
      </c>
    </row>
    <row r="7" spans="1:7" ht="18" customHeight="1">
      <c r="A7" s="146" t="s">
        <v>95</v>
      </c>
      <c r="B7" s="146"/>
      <c r="C7" s="146"/>
      <c r="D7" s="146"/>
      <c r="E7" s="40">
        <v>842259.3600000001</v>
      </c>
    </row>
    <row r="8" spans="1:7" ht="17.25" customHeight="1">
      <c r="A8" s="146" t="s">
        <v>96</v>
      </c>
      <c r="B8" s="146"/>
      <c r="C8" s="146"/>
      <c r="D8" s="146"/>
      <c r="E8" s="40">
        <v>793769.33</v>
      </c>
    </row>
    <row r="9" spans="1:7">
      <c r="A9" s="146" t="s">
        <v>97</v>
      </c>
      <c r="B9" s="146"/>
      <c r="C9" s="146"/>
      <c r="D9" s="146"/>
      <c r="E9" s="41">
        <f>E8/E7</f>
        <v>0.94242862436102803</v>
      </c>
    </row>
    <row r="10" spans="1:7" s="43" customFormat="1" ht="27.75" customHeight="1">
      <c r="A10" s="146" t="s">
        <v>98</v>
      </c>
      <c r="B10" s="146"/>
      <c r="C10" s="146"/>
      <c r="D10" s="146"/>
      <c r="E10" s="42">
        <f>E6+E7-E8</f>
        <v>222902.98000000021</v>
      </c>
    </row>
    <row r="11" spans="1:7" ht="14.25" customHeight="1">
      <c r="A11" s="146" t="s">
        <v>99</v>
      </c>
      <c r="B11" s="146"/>
      <c r="C11" s="146"/>
      <c r="D11" s="146"/>
      <c r="E11" s="44">
        <f>D32</f>
        <v>848906.43841487402</v>
      </c>
      <c r="F11" s="45"/>
    </row>
    <row r="12" spans="1:7" ht="25.5" customHeight="1">
      <c r="A12" s="146" t="s">
        <v>100</v>
      </c>
      <c r="B12" s="146"/>
      <c r="C12" s="146"/>
      <c r="D12" s="146"/>
      <c r="E12" s="42">
        <f>G69</f>
        <v>417326.42990685441</v>
      </c>
    </row>
    <row r="13" spans="1:7" ht="25.5" customHeight="1">
      <c r="A13" s="143" t="s">
        <v>101</v>
      </c>
      <c r="B13" s="143"/>
      <c r="C13" s="143"/>
      <c r="D13" s="143"/>
      <c r="E13" s="46">
        <f>E12+E10</f>
        <v>640229.40990685462</v>
      </c>
      <c r="F13" s="128">
        <v>640229.40762615297</v>
      </c>
      <c r="G13" s="128">
        <f>F13-E13</f>
        <v>-2.2807016503065825E-3</v>
      </c>
    </row>
    <row r="14" spans="1:7" ht="27" customHeight="1">
      <c r="A14" s="146" t="s">
        <v>102</v>
      </c>
      <c r="B14" s="146"/>
      <c r="C14" s="146"/>
      <c r="D14" s="146"/>
      <c r="E14" s="47">
        <f>E8-E11</f>
        <v>-55137.108414874063</v>
      </c>
      <c r="G14" s="79"/>
    </row>
    <row r="15" spans="1:7" ht="24" customHeight="1">
      <c r="A15" s="146" t="s">
        <v>103</v>
      </c>
      <c r="B15" s="146"/>
      <c r="C15" s="146"/>
      <c r="D15" s="146"/>
      <c r="E15" s="47">
        <f>21102.22-106840.49-192685.55+21583.01+E14</f>
        <v>-311977.91841487406</v>
      </c>
      <c r="G15" s="79"/>
    </row>
    <row r="16" spans="1:7">
      <c r="A16" s="48"/>
      <c r="B16" s="48"/>
      <c r="C16" s="48"/>
      <c r="D16" s="48"/>
      <c r="E16" s="48"/>
    </row>
    <row r="17" spans="1:8" ht="19.5" customHeight="1">
      <c r="A17" s="149" t="s">
        <v>49</v>
      </c>
      <c r="B17" s="150"/>
      <c r="C17" s="153" t="s">
        <v>115</v>
      </c>
      <c r="D17" s="154" t="s">
        <v>104</v>
      </c>
      <c r="E17" s="154"/>
    </row>
    <row r="18" spans="1:8" ht="21.75" customHeight="1">
      <c r="A18" s="151"/>
      <c r="B18" s="152"/>
      <c r="C18" s="153"/>
      <c r="D18" s="49" t="s">
        <v>50</v>
      </c>
      <c r="E18" s="50" t="s">
        <v>51</v>
      </c>
      <c r="H18" s="37"/>
    </row>
    <row r="19" spans="1:8">
      <c r="A19" s="155" t="s">
        <v>52</v>
      </c>
      <c r="B19" s="156"/>
      <c r="C19" s="157">
        <v>4118.0600000000004</v>
      </c>
      <c r="D19" s="158"/>
      <c r="E19" s="159"/>
    </row>
    <row r="20" spans="1:8">
      <c r="A20" s="147" t="s">
        <v>53</v>
      </c>
      <c r="B20" s="148"/>
      <c r="C20" s="51">
        <v>1.53</v>
      </c>
      <c r="D20" s="51">
        <v>103597.73206630885</v>
      </c>
      <c r="E20" s="51">
        <v>2.0964105279813965</v>
      </c>
    </row>
    <row r="21" spans="1:8">
      <c r="A21" s="147" t="s">
        <v>54</v>
      </c>
      <c r="B21" s="148"/>
      <c r="C21" s="51">
        <v>2.41</v>
      </c>
      <c r="D21" s="51">
        <v>159698.54061114686</v>
      </c>
      <c r="E21" s="51">
        <v>3.2316701839204796</v>
      </c>
    </row>
    <row r="22" spans="1:8" ht="23.25" customHeight="1">
      <c r="A22" s="147" t="s">
        <v>55</v>
      </c>
      <c r="B22" s="148"/>
      <c r="C22" s="51">
        <v>0.65</v>
      </c>
      <c r="D22" s="51">
        <v>18983.376399544726</v>
      </c>
      <c r="E22" s="51">
        <v>0.38414885487229272</v>
      </c>
    </row>
    <row r="23" spans="1:8" ht="27" customHeight="1">
      <c r="A23" s="147" t="s">
        <v>56</v>
      </c>
      <c r="B23" s="148"/>
      <c r="C23" s="51">
        <v>1.44</v>
      </c>
      <c r="D23" s="51">
        <v>126078.85691556112</v>
      </c>
      <c r="E23" s="51">
        <v>2.5513400508079269</v>
      </c>
    </row>
    <row r="24" spans="1:8">
      <c r="A24" s="147" t="s">
        <v>57</v>
      </c>
      <c r="B24" s="148"/>
      <c r="C24" s="51">
        <v>2.88</v>
      </c>
      <c r="D24" s="51">
        <v>48648.820738839422</v>
      </c>
      <c r="E24" s="51">
        <v>0.98446073998515926</v>
      </c>
    </row>
    <row r="25" spans="1:8">
      <c r="A25" s="147" t="s">
        <v>58</v>
      </c>
      <c r="B25" s="148"/>
      <c r="C25" s="51">
        <v>0.26</v>
      </c>
      <c r="D25" s="51">
        <v>0</v>
      </c>
      <c r="E25" s="51">
        <v>0</v>
      </c>
    </row>
    <row r="26" spans="1:8">
      <c r="A26" s="147" t="s">
        <v>59</v>
      </c>
      <c r="B26" s="148"/>
      <c r="C26" s="51">
        <v>0.06</v>
      </c>
      <c r="D26" s="51">
        <v>1088.8624260862323</v>
      </c>
      <c r="E26" s="51">
        <v>2.2034291755629112E-2</v>
      </c>
    </row>
    <row r="27" spans="1:8">
      <c r="A27" s="147" t="s">
        <v>60</v>
      </c>
      <c r="B27" s="148"/>
      <c r="C27" s="51">
        <v>1.53</v>
      </c>
      <c r="D27" s="51">
        <v>95962.07224141495</v>
      </c>
      <c r="E27" s="51">
        <v>1.9418948129583455</v>
      </c>
    </row>
    <row r="28" spans="1:8">
      <c r="A28" s="147" t="s">
        <v>18</v>
      </c>
      <c r="B28" s="148"/>
      <c r="C28" s="51">
        <v>4.92</v>
      </c>
      <c r="D28" s="51">
        <v>232431.27552654577</v>
      </c>
      <c r="E28" s="51">
        <v>4.7034945971028783</v>
      </c>
    </row>
    <row r="29" spans="1:8">
      <c r="A29" s="147" t="s">
        <v>61</v>
      </c>
      <c r="B29" s="148"/>
      <c r="C29" s="51">
        <v>2.72</v>
      </c>
      <c r="D29" s="51">
        <v>39044.57</v>
      </c>
      <c r="E29" s="51">
        <v>0.79010848959623381</v>
      </c>
    </row>
    <row r="30" spans="1:8">
      <c r="A30" s="147" t="s">
        <v>62</v>
      </c>
      <c r="B30" s="148"/>
      <c r="C30" s="51">
        <v>18.399999999999999</v>
      </c>
      <c r="D30" s="51">
        <v>825534.10692544782</v>
      </c>
      <c r="E30" s="51">
        <v>16.705562548980343</v>
      </c>
    </row>
    <row r="31" spans="1:8">
      <c r="A31" s="147" t="s">
        <v>63</v>
      </c>
      <c r="B31" s="148"/>
      <c r="C31" s="51">
        <v>0.18</v>
      </c>
      <c r="D31" s="51">
        <v>23372.331489426168</v>
      </c>
      <c r="E31" s="51">
        <v>0.47296403908284818</v>
      </c>
    </row>
    <row r="32" spans="1:8">
      <c r="A32" s="163" t="s">
        <v>64</v>
      </c>
      <c r="B32" s="164"/>
      <c r="C32" s="52">
        <v>18.579999999999998</v>
      </c>
      <c r="D32" s="52">
        <v>848906.43841487402</v>
      </c>
      <c r="E32" s="52">
        <v>17.178526588063189</v>
      </c>
    </row>
    <row r="33" spans="1:7">
      <c r="A33" s="53"/>
      <c r="B33" s="53"/>
      <c r="C33" s="54"/>
      <c r="D33" s="54"/>
      <c r="E33" s="54"/>
    </row>
    <row r="34" spans="1:7" ht="15">
      <c r="A34" s="165" t="s">
        <v>65</v>
      </c>
      <c r="B34" s="165"/>
      <c r="C34" s="165"/>
      <c r="D34" s="165"/>
      <c r="E34" s="165"/>
      <c r="F34" s="165"/>
      <c r="G34" s="165"/>
    </row>
    <row r="35" spans="1:7" ht="26.25" customHeight="1">
      <c r="A35" s="153" t="s">
        <v>66</v>
      </c>
      <c r="B35" s="153"/>
      <c r="C35" s="153"/>
      <c r="D35" s="153"/>
      <c r="E35" s="55" t="s">
        <v>67</v>
      </c>
      <c r="F35" s="49" t="s">
        <v>68</v>
      </c>
    </row>
    <row r="36" spans="1:7" s="56" customFormat="1" ht="15">
      <c r="A36" s="166" t="s">
        <v>207</v>
      </c>
      <c r="B36" s="167"/>
      <c r="C36" s="167"/>
      <c r="D36" s="168"/>
      <c r="E36" s="123" t="s">
        <v>255</v>
      </c>
      <c r="F36" s="124">
        <v>274.02999999999997</v>
      </c>
    </row>
    <row r="37" spans="1:7" s="56" customFormat="1" ht="15">
      <c r="A37" s="160" t="s">
        <v>210</v>
      </c>
      <c r="B37" s="161"/>
      <c r="C37" s="161"/>
      <c r="D37" s="162"/>
      <c r="E37" s="127" t="s">
        <v>255</v>
      </c>
      <c r="F37" s="125">
        <v>166.16</v>
      </c>
    </row>
    <row r="38" spans="1:7" s="56" customFormat="1" ht="15">
      <c r="A38" s="160" t="s">
        <v>194</v>
      </c>
      <c r="B38" s="161"/>
      <c r="C38" s="161"/>
      <c r="D38" s="162"/>
      <c r="E38" s="127" t="s">
        <v>256</v>
      </c>
      <c r="F38" s="125">
        <v>534.08000000000004</v>
      </c>
    </row>
    <row r="39" spans="1:7" s="56" customFormat="1" ht="15">
      <c r="A39" s="160" t="s">
        <v>41</v>
      </c>
      <c r="B39" s="161"/>
      <c r="C39" s="161"/>
      <c r="D39" s="162"/>
      <c r="E39" s="127" t="s">
        <v>257</v>
      </c>
      <c r="F39" s="124">
        <v>306.83999999999997</v>
      </c>
    </row>
    <row r="40" spans="1:7" s="56" customFormat="1" ht="15">
      <c r="A40" s="160" t="s">
        <v>44</v>
      </c>
      <c r="B40" s="161"/>
      <c r="C40" s="161"/>
      <c r="D40" s="162"/>
      <c r="E40" s="127" t="s">
        <v>268</v>
      </c>
      <c r="F40" s="124">
        <v>2200</v>
      </c>
    </row>
    <row r="41" spans="1:7" s="56" customFormat="1" ht="15">
      <c r="A41" s="160" t="s">
        <v>216</v>
      </c>
      <c r="B41" s="161"/>
      <c r="C41" s="161"/>
      <c r="D41" s="162"/>
      <c r="E41" s="127" t="s">
        <v>258</v>
      </c>
      <c r="F41" s="124">
        <v>252.5</v>
      </c>
    </row>
    <row r="42" spans="1:7" s="56" customFormat="1" ht="15">
      <c r="A42" s="160" t="s">
        <v>42</v>
      </c>
      <c r="B42" s="161"/>
      <c r="C42" s="161"/>
      <c r="D42" s="162"/>
      <c r="E42" s="127" t="s">
        <v>259</v>
      </c>
      <c r="F42" s="124">
        <v>535</v>
      </c>
    </row>
    <row r="43" spans="1:7" s="56" customFormat="1" ht="15">
      <c r="A43" s="160" t="s">
        <v>204</v>
      </c>
      <c r="B43" s="161"/>
      <c r="C43" s="161"/>
      <c r="D43" s="162"/>
      <c r="E43" s="127" t="s">
        <v>260</v>
      </c>
      <c r="F43" s="124">
        <v>5759.34</v>
      </c>
    </row>
    <row r="44" spans="1:7" s="56" customFormat="1" ht="15">
      <c r="A44" s="160" t="s">
        <v>69</v>
      </c>
      <c r="B44" s="161"/>
      <c r="C44" s="161"/>
      <c r="D44" s="162"/>
      <c r="E44" s="127" t="s">
        <v>261</v>
      </c>
      <c r="F44" s="124">
        <v>1752</v>
      </c>
    </row>
    <row r="45" spans="1:7" s="56" customFormat="1" ht="15" customHeight="1">
      <c r="A45" s="160" t="s">
        <v>223</v>
      </c>
      <c r="B45" s="161"/>
      <c r="C45" s="161"/>
      <c r="D45" s="162"/>
      <c r="E45" s="127" t="s">
        <v>262</v>
      </c>
      <c r="F45" s="124">
        <v>2997.5</v>
      </c>
    </row>
    <row r="46" spans="1:7" s="56" customFormat="1" ht="15">
      <c r="A46" s="160" t="s">
        <v>43</v>
      </c>
      <c r="B46" s="161"/>
      <c r="C46" s="161"/>
      <c r="D46" s="162"/>
      <c r="E46" s="127"/>
      <c r="F46" s="124">
        <v>106.15</v>
      </c>
    </row>
    <row r="47" spans="1:7" s="56" customFormat="1" ht="15">
      <c r="A47" s="160" t="s">
        <v>232</v>
      </c>
      <c r="B47" s="161"/>
      <c r="C47" s="161"/>
      <c r="D47" s="162"/>
      <c r="E47" s="127"/>
      <c r="F47" s="124">
        <v>69.33</v>
      </c>
    </row>
    <row r="48" spans="1:7" s="56" customFormat="1" ht="15">
      <c r="A48" s="160" t="s">
        <v>150</v>
      </c>
      <c r="B48" s="161"/>
      <c r="C48" s="161"/>
      <c r="D48" s="162"/>
      <c r="E48" s="123" t="s">
        <v>263</v>
      </c>
      <c r="F48" s="124">
        <v>2031.88</v>
      </c>
    </row>
    <row r="49" spans="1:7" s="56" customFormat="1" ht="15">
      <c r="A49" s="160" t="s">
        <v>164</v>
      </c>
      <c r="B49" s="161"/>
      <c r="C49" s="161"/>
      <c r="D49" s="162"/>
      <c r="E49" s="127" t="s">
        <v>264</v>
      </c>
      <c r="F49" s="125">
        <v>450</v>
      </c>
    </row>
    <row r="50" spans="1:7" s="56" customFormat="1" ht="15">
      <c r="A50" s="160" t="s">
        <v>235</v>
      </c>
      <c r="B50" s="161"/>
      <c r="C50" s="161"/>
      <c r="D50" s="162"/>
      <c r="E50" s="127" t="s">
        <v>265</v>
      </c>
      <c r="F50" s="125">
        <v>897.84</v>
      </c>
    </row>
    <row r="51" spans="1:7" s="56" customFormat="1" ht="15">
      <c r="A51" s="160" t="s">
        <v>182</v>
      </c>
      <c r="B51" s="161"/>
      <c r="C51" s="161"/>
      <c r="D51" s="162"/>
      <c r="E51" s="127" t="s">
        <v>258</v>
      </c>
      <c r="F51" s="124">
        <v>66</v>
      </c>
    </row>
    <row r="52" spans="1:7" s="56" customFormat="1" ht="15">
      <c r="A52" s="160" t="s">
        <v>238</v>
      </c>
      <c r="B52" s="161"/>
      <c r="C52" s="161"/>
      <c r="D52" s="162"/>
      <c r="E52" s="127" t="s">
        <v>266</v>
      </c>
      <c r="F52" s="124">
        <v>1035</v>
      </c>
    </row>
    <row r="53" spans="1:7" s="56" customFormat="1" ht="24.75" customHeight="1">
      <c r="A53" s="160" t="s">
        <v>241</v>
      </c>
      <c r="B53" s="161"/>
      <c r="C53" s="161"/>
      <c r="D53" s="162"/>
      <c r="E53" s="127" t="s">
        <v>267</v>
      </c>
      <c r="F53" s="124">
        <v>3962</v>
      </c>
    </row>
    <row r="54" spans="1:7" s="56" customFormat="1" ht="15">
      <c r="A54" s="160" t="s">
        <v>244</v>
      </c>
      <c r="B54" s="161"/>
      <c r="C54" s="161"/>
      <c r="D54" s="162"/>
      <c r="E54" s="127" t="s">
        <v>255</v>
      </c>
      <c r="F54" s="126">
        <v>15648.92</v>
      </c>
    </row>
    <row r="55" spans="1:7">
      <c r="A55" s="172" t="s">
        <v>70</v>
      </c>
      <c r="B55" s="173"/>
      <c r="C55" s="173"/>
      <c r="D55" s="174"/>
      <c r="E55" s="80"/>
      <c r="F55" s="81">
        <f>SUM(F36:F54)</f>
        <v>39044.57</v>
      </c>
      <c r="G55" s="128">
        <f>F55-D29</f>
        <v>0</v>
      </c>
    </row>
    <row r="56" spans="1:7">
      <c r="A56" s="57"/>
      <c r="B56" s="57"/>
      <c r="C56" s="54"/>
      <c r="D56" s="54"/>
      <c r="E56" s="54"/>
    </row>
    <row r="57" spans="1:7" ht="15">
      <c r="A57" s="169" t="s">
        <v>71</v>
      </c>
      <c r="B57" s="169"/>
      <c r="C57" s="169"/>
      <c r="D57" s="169"/>
      <c r="E57" s="169"/>
      <c r="F57" s="169"/>
      <c r="G57" s="169"/>
    </row>
    <row r="58" spans="1:7" s="43" customFormat="1" ht="19.5" customHeight="1">
      <c r="A58" s="170"/>
      <c r="B58" s="153" t="s">
        <v>72</v>
      </c>
      <c r="C58" s="171" t="s">
        <v>105</v>
      </c>
      <c r="D58" s="171"/>
      <c r="E58" s="171"/>
      <c r="F58" s="171"/>
      <c r="G58" s="153" t="s">
        <v>106</v>
      </c>
    </row>
    <row r="59" spans="1:7" s="43" customFormat="1" ht="19.5" customHeight="1">
      <c r="A59" s="170"/>
      <c r="B59" s="153"/>
      <c r="C59" s="49" t="s">
        <v>73</v>
      </c>
      <c r="D59" s="49" t="s">
        <v>74</v>
      </c>
      <c r="E59" s="49" t="s">
        <v>75</v>
      </c>
      <c r="F59" s="49" t="s">
        <v>76</v>
      </c>
      <c r="G59" s="153"/>
    </row>
    <row r="60" spans="1:7" s="43" customFormat="1" ht="23.25">
      <c r="A60" s="206" t="s">
        <v>287</v>
      </c>
      <c r="B60" s="46">
        <f>SUM(B61:B62)</f>
        <v>154854.0668507675</v>
      </c>
      <c r="C60" s="46">
        <f>SUM(C61:C62)</f>
        <v>406930.80988484155</v>
      </c>
      <c r="D60" s="46">
        <f>SUM(D61:D62)</f>
        <v>371857.77817546972</v>
      </c>
      <c r="E60" s="46">
        <f>C60-D60</f>
        <v>35073.031709371833</v>
      </c>
      <c r="F60" s="58">
        <f>D60/C60</f>
        <v>0.91381082273102587</v>
      </c>
      <c r="G60" s="46">
        <f>B60+C60-D60</f>
        <v>189927.0985601393</v>
      </c>
    </row>
    <row r="61" spans="1:7">
      <c r="A61" s="59" t="s">
        <v>77</v>
      </c>
      <c r="B61" s="60">
        <v>85142.236850767571</v>
      </c>
      <c r="C61" s="42">
        <v>244498.38988484154</v>
      </c>
      <c r="D61" s="42">
        <v>223736.1581754697</v>
      </c>
      <c r="E61" s="42">
        <f>C61-D61</f>
        <v>20762.231709371845</v>
      </c>
      <c r="F61" s="41">
        <f>D61/C61</f>
        <v>0.91508233768267011</v>
      </c>
      <c r="G61" s="42">
        <f>B61+C61-D61</f>
        <v>105904.46856013944</v>
      </c>
    </row>
    <row r="62" spans="1:7">
      <c r="A62" s="59" t="s">
        <v>78</v>
      </c>
      <c r="B62" s="60">
        <v>69711.829999999929</v>
      </c>
      <c r="C62" s="42">
        <v>162432.42000000001</v>
      </c>
      <c r="D62" s="42">
        <v>148121.62</v>
      </c>
      <c r="E62" s="42">
        <f>C62-D62</f>
        <v>14310.800000000017</v>
      </c>
      <c r="F62" s="41">
        <f>D62/C62</f>
        <v>0.91189689841473753</v>
      </c>
      <c r="G62" s="42">
        <f>B62+C62-D62</f>
        <v>84022.629999999946</v>
      </c>
    </row>
    <row r="63" spans="1:7">
      <c r="A63" s="40"/>
      <c r="B63" s="60"/>
      <c r="C63" s="42"/>
      <c r="D63" s="42"/>
      <c r="E63" s="42"/>
      <c r="F63" s="61"/>
      <c r="G63" s="42"/>
    </row>
    <row r="64" spans="1:7" s="43" customFormat="1" ht="23.25">
      <c r="A64" s="207" t="s">
        <v>288</v>
      </c>
      <c r="B64" s="46">
        <f>SUM(B65:B66)</f>
        <v>376993.243056087</v>
      </c>
      <c r="C64" s="46">
        <f>SUM(C65:C66)</f>
        <v>1008134.5301151584</v>
      </c>
      <c r="D64" s="46">
        <f>SUM(D65:D66)</f>
        <v>1162260.4418245303</v>
      </c>
      <c r="E64" s="46">
        <f>C64-D64</f>
        <v>-154125.91170937184</v>
      </c>
      <c r="F64" s="58">
        <f>D64/C64</f>
        <v>1.1528822861486216</v>
      </c>
      <c r="G64" s="46">
        <f>B64+C64-D64</f>
        <v>222867.3313467151</v>
      </c>
    </row>
    <row r="65" spans="1:7">
      <c r="A65" s="40" t="s">
        <v>79</v>
      </c>
      <c r="B65" s="60">
        <v>290064.46999999997</v>
      </c>
      <c r="C65" s="42">
        <v>818769.46</v>
      </c>
      <c r="D65" s="42">
        <v>962532.75</v>
      </c>
      <c r="E65" s="42">
        <f>C65-D65</f>
        <v>-143763.29000000004</v>
      </c>
      <c r="F65" s="41">
        <f>D65/C65</f>
        <v>1.1755845778615144</v>
      </c>
      <c r="G65" s="42">
        <f>B65+C65-D65</f>
        <v>146301.17999999993</v>
      </c>
    </row>
    <row r="66" spans="1:7">
      <c r="A66" s="40" t="s">
        <v>80</v>
      </c>
      <c r="B66" s="60">
        <v>86928.773056087026</v>
      </c>
      <c r="C66" s="42">
        <v>189365.07011515845</v>
      </c>
      <c r="D66" s="42">
        <v>199727.69182453031</v>
      </c>
      <c r="E66" s="42">
        <f>C66-D66</f>
        <v>-10362.621709371859</v>
      </c>
      <c r="F66" s="41">
        <f>D66/C66</f>
        <v>1.0547229840385561</v>
      </c>
      <c r="G66" s="42">
        <f>B66+C66-D66</f>
        <v>76566.151346715167</v>
      </c>
    </row>
    <row r="67" spans="1:7">
      <c r="A67" s="40"/>
      <c r="B67" s="60"/>
      <c r="C67" s="42"/>
      <c r="D67" s="42"/>
      <c r="E67" s="42"/>
      <c r="F67" s="41"/>
      <c r="G67" s="42"/>
    </row>
    <row r="68" spans="1:7" ht="25.5">
      <c r="A68" s="62" t="s">
        <v>81</v>
      </c>
      <c r="B68" s="60">
        <v>3460.6100000000006</v>
      </c>
      <c r="C68" s="42">
        <v>34879.919999999998</v>
      </c>
      <c r="D68" s="42">
        <v>33808.53</v>
      </c>
      <c r="E68" s="42">
        <f>C68-D68</f>
        <v>1071.3899999999994</v>
      </c>
      <c r="F68" s="41">
        <f>D68/C68</f>
        <v>0.96928347312723195</v>
      </c>
      <c r="G68" s="42">
        <f>B68+C68-D68</f>
        <v>4532</v>
      </c>
    </row>
    <row r="69" spans="1:7" s="43" customFormat="1" ht="15">
      <c r="A69" s="63" t="s">
        <v>82</v>
      </c>
      <c r="B69" s="64">
        <f t="shared" ref="B69:D69" si="0">B60+B64+B68</f>
        <v>535307.91990685451</v>
      </c>
      <c r="C69" s="64">
        <f t="shared" si="0"/>
        <v>1449945.2599999998</v>
      </c>
      <c r="D69" s="64">
        <f t="shared" si="0"/>
        <v>1567926.75</v>
      </c>
      <c r="E69" s="64">
        <f>E60+E64+E68</f>
        <v>-117981.49</v>
      </c>
      <c r="F69" s="58">
        <f>D69/C69</f>
        <v>1.0813696166709081</v>
      </c>
      <c r="G69" s="64">
        <f>G60+G64+G68</f>
        <v>417326.42990685441</v>
      </c>
    </row>
    <row r="70" spans="1:7" s="43" customFormat="1" ht="15">
      <c r="A70" s="65"/>
      <c r="B70" s="66"/>
      <c r="C70" s="66"/>
      <c r="D70" s="66"/>
      <c r="E70" s="66"/>
      <c r="F70" s="67"/>
      <c r="G70" s="66"/>
    </row>
    <row r="72" spans="1:7">
      <c r="A72" s="36" t="s">
        <v>83</v>
      </c>
      <c r="E72" s="36" t="s">
        <v>84</v>
      </c>
    </row>
  </sheetData>
  <mergeCells count="59">
    <mergeCell ref="A55:D55"/>
    <mergeCell ref="A50:D50"/>
    <mergeCell ref="A51:D51"/>
    <mergeCell ref="A52:D52"/>
    <mergeCell ref="A53:D53"/>
    <mergeCell ref="A54:D54"/>
    <mergeCell ref="A57:G57"/>
    <mergeCell ref="A58:A59"/>
    <mergeCell ref="B58:B59"/>
    <mergeCell ref="C58:F58"/>
    <mergeCell ref="G58:G59"/>
    <mergeCell ref="A39:D39"/>
    <mergeCell ref="A40:D40"/>
    <mergeCell ref="A41:D41"/>
    <mergeCell ref="A48:D48"/>
    <mergeCell ref="A49:D49"/>
    <mergeCell ref="A42:D42"/>
    <mergeCell ref="A43:D43"/>
    <mergeCell ref="A44:D44"/>
    <mergeCell ref="A45:D45"/>
    <mergeCell ref="A46:D46"/>
    <mergeCell ref="A47:D47"/>
    <mergeCell ref="A38:D38"/>
    <mergeCell ref="A26:B26"/>
    <mergeCell ref="A27:B27"/>
    <mergeCell ref="A28:B28"/>
    <mergeCell ref="A29:B29"/>
    <mergeCell ref="A30:B30"/>
    <mergeCell ref="A31:B31"/>
    <mergeCell ref="A32:B32"/>
    <mergeCell ref="A34:G34"/>
    <mergeCell ref="A35:D35"/>
    <mergeCell ref="A36:D36"/>
    <mergeCell ref="A37:D37"/>
    <mergeCell ref="A25:B25"/>
    <mergeCell ref="A14:D14"/>
    <mergeCell ref="A15:D15"/>
    <mergeCell ref="A17:B18"/>
    <mergeCell ref="C17:C18"/>
    <mergeCell ref="D17:E17"/>
    <mergeCell ref="A19:B19"/>
    <mergeCell ref="C19:E19"/>
    <mergeCell ref="A20:B20"/>
    <mergeCell ref="A21:B21"/>
    <mergeCell ref="A22:B22"/>
    <mergeCell ref="A23:B23"/>
    <mergeCell ref="A24:B24"/>
    <mergeCell ref="A13:D13"/>
    <mergeCell ref="A1:G1"/>
    <mergeCell ref="A2:G2"/>
    <mergeCell ref="A3:G3"/>
    <mergeCell ref="A4:G4"/>
    <mergeCell ref="A6:D6"/>
    <mergeCell ref="A7:D7"/>
    <mergeCell ref="A8:D8"/>
    <mergeCell ref="A9:D9"/>
    <mergeCell ref="A10:D10"/>
    <mergeCell ref="A11:D11"/>
    <mergeCell ref="A12:D12"/>
  </mergeCells>
  <pageMargins left="0.59055118110236227" right="0.23622047244094491" top="0.24" bottom="0.18" header="0.19685039370078741" footer="0.15748031496062992"/>
  <pageSetup paperSize="9" scale="85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8"/>
  <sheetViews>
    <sheetView workbookViewId="0">
      <selection sqref="A1:XFD1048576"/>
    </sheetView>
  </sheetViews>
  <sheetFormatPr defaultRowHeight="12.75"/>
  <cols>
    <col min="1" max="1" width="9.140625" style="87" customWidth="1"/>
    <col min="2" max="2" width="44" style="87" customWidth="1"/>
    <col min="3" max="3" width="53.5703125" style="87" customWidth="1"/>
    <col min="4" max="5" width="9.5703125" style="87" customWidth="1"/>
    <col min="6" max="6" width="11.28515625" style="87" customWidth="1"/>
    <col min="7" max="7" width="8.85546875" style="87" customWidth="1"/>
    <col min="8" max="8" width="10.85546875" style="87" customWidth="1"/>
    <col min="9" max="9" width="7.140625" style="87" customWidth="1"/>
    <col min="10" max="252" width="8.85546875" style="87" customWidth="1"/>
    <col min="253" max="253" width="8.28515625" style="87" customWidth="1"/>
    <col min="254" max="254" width="13.5703125" style="87" customWidth="1"/>
    <col min="255" max="255" width="25.28515625" style="87" customWidth="1"/>
    <col min="256" max="256" width="9.5703125" style="87" customWidth="1"/>
    <col min="257" max="257" width="13.42578125" style="87" customWidth="1"/>
    <col min="258" max="258" width="9.85546875" style="87" customWidth="1"/>
    <col min="259" max="259" width="13.42578125" style="87" customWidth="1"/>
    <col min="260" max="260" width="2.7109375" style="87" customWidth="1"/>
    <col min="261" max="261" width="13.42578125" style="87" customWidth="1"/>
    <col min="262" max="508" width="8.85546875" style="87" customWidth="1"/>
    <col min="509" max="509" width="8.28515625" style="87" customWidth="1"/>
    <col min="510" max="510" width="13.5703125" style="87" customWidth="1"/>
    <col min="511" max="511" width="25.28515625" style="87" customWidth="1"/>
    <col min="512" max="512" width="9.5703125" style="87" customWidth="1"/>
    <col min="513" max="513" width="13.42578125" style="87" customWidth="1"/>
    <col min="514" max="514" width="9.85546875" style="87" customWidth="1"/>
    <col min="515" max="515" width="13.42578125" style="87" customWidth="1"/>
    <col min="516" max="516" width="2.7109375" style="87" customWidth="1"/>
    <col min="517" max="517" width="13.42578125" style="87" customWidth="1"/>
    <col min="518" max="764" width="8.85546875" style="87" customWidth="1"/>
    <col min="765" max="765" width="8.28515625" style="87" customWidth="1"/>
    <col min="766" max="766" width="13.5703125" style="87" customWidth="1"/>
    <col min="767" max="767" width="25.28515625" style="87" customWidth="1"/>
    <col min="768" max="768" width="9.5703125" style="87" customWidth="1"/>
    <col min="769" max="769" width="13.42578125" style="87" customWidth="1"/>
    <col min="770" max="770" width="9.85546875" style="87" customWidth="1"/>
    <col min="771" max="771" width="13.42578125" style="87" customWidth="1"/>
    <col min="772" max="772" width="2.7109375" style="87" customWidth="1"/>
    <col min="773" max="773" width="13.42578125" style="87" customWidth="1"/>
    <col min="774" max="1020" width="8.85546875" style="87" customWidth="1"/>
    <col min="1021" max="1021" width="8.28515625" style="87" customWidth="1"/>
    <col min="1022" max="1022" width="13.5703125" style="87" customWidth="1"/>
    <col min="1023" max="1023" width="25.28515625" style="87" customWidth="1"/>
    <col min="1024" max="1024" width="9.5703125" style="87" customWidth="1"/>
    <col min="1025" max="1025" width="13.42578125" style="87" customWidth="1"/>
    <col min="1026" max="1026" width="9.85546875" style="87" customWidth="1"/>
    <col min="1027" max="1027" width="13.42578125" style="87" customWidth="1"/>
    <col min="1028" max="1028" width="2.7109375" style="87" customWidth="1"/>
    <col min="1029" max="1029" width="13.42578125" style="87" customWidth="1"/>
    <col min="1030" max="1276" width="8.85546875" style="87" customWidth="1"/>
    <col min="1277" max="1277" width="8.28515625" style="87" customWidth="1"/>
    <col min="1278" max="1278" width="13.5703125" style="87" customWidth="1"/>
    <col min="1279" max="1279" width="25.28515625" style="87" customWidth="1"/>
    <col min="1280" max="1280" width="9.5703125" style="87" customWidth="1"/>
    <col min="1281" max="1281" width="13.42578125" style="87" customWidth="1"/>
    <col min="1282" max="1282" width="9.85546875" style="87" customWidth="1"/>
    <col min="1283" max="1283" width="13.42578125" style="87" customWidth="1"/>
    <col min="1284" max="1284" width="2.7109375" style="87" customWidth="1"/>
    <col min="1285" max="1285" width="13.42578125" style="87" customWidth="1"/>
    <col min="1286" max="1532" width="8.85546875" style="87" customWidth="1"/>
    <col min="1533" max="1533" width="8.28515625" style="87" customWidth="1"/>
    <col min="1534" max="1534" width="13.5703125" style="87" customWidth="1"/>
    <col min="1535" max="1535" width="25.28515625" style="87" customWidth="1"/>
    <col min="1536" max="1536" width="9.5703125" style="87" customWidth="1"/>
    <col min="1537" max="1537" width="13.42578125" style="87" customWidth="1"/>
    <col min="1538" max="1538" width="9.85546875" style="87" customWidth="1"/>
    <col min="1539" max="1539" width="13.42578125" style="87" customWidth="1"/>
    <col min="1540" max="1540" width="2.7109375" style="87" customWidth="1"/>
    <col min="1541" max="1541" width="13.42578125" style="87" customWidth="1"/>
    <col min="1542" max="1788" width="8.85546875" style="87" customWidth="1"/>
    <col min="1789" max="1789" width="8.28515625" style="87" customWidth="1"/>
    <col min="1790" max="1790" width="13.5703125" style="87" customWidth="1"/>
    <col min="1791" max="1791" width="25.28515625" style="87" customWidth="1"/>
    <col min="1792" max="1792" width="9.5703125" style="87" customWidth="1"/>
    <col min="1793" max="1793" width="13.42578125" style="87" customWidth="1"/>
    <col min="1794" max="1794" width="9.85546875" style="87" customWidth="1"/>
    <col min="1795" max="1795" width="13.42578125" style="87" customWidth="1"/>
    <col min="1796" max="1796" width="2.7109375" style="87" customWidth="1"/>
    <col min="1797" max="1797" width="13.42578125" style="87" customWidth="1"/>
    <col min="1798" max="2044" width="8.85546875" style="87" customWidth="1"/>
    <col min="2045" max="2045" width="8.28515625" style="87" customWidth="1"/>
    <col min="2046" max="2046" width="13.5703125" style="87" customWidth="1"/>
    <col min="2047" max="2047" width="25.28515625" style="87" customWidth="1"/>
    <col min="2048" max="2048" width="9.5703125" style="87" customWidth="1"/>
    <col min="2049" max="2049" width="13.42578125" style="87" customWidth="1"/>
    <col min="2050" max="2050" width="9.85546875" style="87" customWidth="1"/>
    <col min="2051" max="2051" width="13.42578125" style="87" customWidth="1"/>
    <col min="2052" max="2052" width="2.7109375" style="87" customWidth="1"/>
    <col min="2053" max="2053" width="13.42578125" style="87" customWidth="1"/>
    <col min="2054" max="2300" width="8.85546875" style="87" customWidth="1"/>
    <col min="2301" max="2301" width="8.28515625" style="87" customWidth="1"/>
    <col min="2302" max="2302" width="13.5703125" style="87" customWidth="1"/>
    <col min="2303" max="2303" width="25.28515625" style="87" customWidth="1"/>
    <col min="2304" max="2304" width="9.5703125" style="87" customWidth="1"/>
    <col min="2305" max="2305" width="13.42578125" style="87" customWidth="1"/>
    <col min="2306" max="2306" width="9.85546875" style="87" customWidth="1"/>
    <col min="2307" max="2307" width="13.42578125" style="87" customWidth="1"/>
    <col min="2308" max="2308" width="2.7109375" style="87" customWidth="1"/>
    <col min="2309" max="2309" width="13.42578125" style="87" customWidth="1"/>
    <col min="2310" max="2556" width="8.85546875" style="87" customWidth="1"/>
    <col min="2557" max="2557" width="8.28515625" style="87" customWidth="1"/>
    <col min="2558" max="2558" width="13.5703125" style="87" customWidth="1"/>
    <col min="2559" max="2559" width="25.28515625" style="87" customWidth="1"/>
    <col min="2560" max="2560" width="9.5703125" style="87" customWidth="1"/>
    <col min="2561" max="2561" width="13.42578125" style="87" customWidth="1"/>
    <col min="2562" max="2562" width="9.85546875" style="87" customWidth="1"/>
    <col min="2563" max="2563" width="13.42578125" style="87" customWidth="1"/>
    <col min="2564" max="2564" width="2.7109375" style="87" customWidth="1"/>
    <col min="2565" max="2565" width="13.42578125" style="87" customWidth="1"/>
    <col min="2566" max="2812" width="8.85546875" style="87" customWidth="1"/>
    <col min="2813" max="2813" width="8.28515625" style="87" customWidth="1"/>
    <col min="2814" max="2814" width="13.5703125" style="87" customWidth="1"/>
    <col min="2815" max="2815" width="25.28515625" style="87" customWidth="1"/>
    <col min="2816" max="2816" width="9.5703125" style="87" customWidth="1"/>
    <col min="2817" max="2817" width="13.42578125" style="87" customWidth="1"/>
    <col min="2818" max="2818" width="9.85546875" style="87" customWidth="1"/>
    <col min="2819" max="2819" width="13.42578125" style="87" customWidth="1"/>
    <col min="2820" max="2820" width="2.7109375" style="87" customWidth="1"/>
    <col min="2821" max="2821" width="13.42578125" style="87" customWidth="1"/>
    <col min="2822" max="3068" width="8.85546875" style="87" customWidth="1"/>
    <col min="3069" max="3069" width="8.28515625" style="87" customWidth="1"/>
    <col min="3070" max="3070" width="13.5703125" style="87" customWidth="1"/>
    <col min="3071" max="3071" width="25.28515625" style="87" customWidth="1"/>
    <col min="3072" max="3072" width="9.5703125" style="87" customWidth="1"/>
    <col min="3073" max="3073" width="13.42578125" style="87" customWidth="1"/>
    <col min="3074" max="3074" width="9.85546875" style="87" customWidth="1"/>
    <col min="3075" max="3075" width="13.42578125" style="87" customWidth="1"/>
    <col min="3076" max="3076" width="2.7109375" style="87" customWidth="1"/>
    <col min="3077" max="3077" width="13.42578125" style="87" customWidth="1"/>
    <col min="3078" max="3324" width="8.85546875" style="87" customWidth="1"/>
    <col min="3325" max="3325" width="8.28515625" style="87" customWidth="1"/>
    <col min="3326" max="3326" width="13.5703125" style="87" customWidth="1"/>
    <col min="3327" max="3327" width="25.28515625" style="87" customWidth="1"/>
    <col min="3328" max="3328" width="9.5703125" style="87" customWidth="1"/>
    <col min="3329" max="3329" width="13.42578125" style="87" customWidth="1"/>
    <col min="3330" max="3330" width="9.85546875" style="87" customWidth="1"/>
    <col min="3331" max="3331" width="13.42578125" style="87" customWidth="1"/>
    <col min="3332" max="3332" width="2.7109375" style="87" customWidth="1"/>
    <col min="3333" max="3333" width="13.42578125" style="87" customWidth="1"/>
    <col min="3334" max="3580" width="8.85546875" style="87" customWidth="1"/>
    <col min="3581" max="3581" width="8.28515625" style="87" customWidth="1"/>
    <col min="3582" max="3582" width="13.5703125" style="87" customWidth="1"/>
    <col min="3583" max="3583" width="25.28515625" style="87" customWidth="1"/>
    <col min="3584" max="3584" width="9.5703125" style="87" customWidth="1"/>
    <col min="3585" max="3585" width="13.42578125" style="87" customWidth="1"/>
    <col min="3586" max="3586" width="9.85546875" style="87" customWidth="1"/>
    <col min="3587" max="3587" width="13.42578125" style="87" customWidth="1"/>
    <col min="3588" max="3588" width="2.7109375" style="87" customWidth="1"/>
    <col min="3589" max="3589" width="13.42578125" style="87" customWidth="1"/>
    <col min="3590" max="3836" width="8.85546875" style="87" customWidth="1"/>
    <col min="3837" max="3837" width="8.28515625" style="87" customWidth="1"/>
    <col min="3838" max="3838" width="13.5703125" style="87" customWidth="1"/>
    <col min="3839" max="3839" width="25.28515625" style="87" customWidth="1"/>
    <col min="3840" max="3840" width="9.5703125" style="87" customWidth="1"/>
    <col min="3841" max="3841" width="13.42578125" style="87" customWidth="1"/>
    <col min="3842" max="3842" width="9.85546875" style="87" customWidth="1"/>
    <col min="3843" max="3843" width="13.42578125" style="87" customWidth="1"/>
    <col min="3844" max="3844" width="2.7109375" style="87" customWidth="1"/>
    <col min="3845" max="3845" width="13.42578125" style="87" customWidth="1"/>
    <col min="3846" max="4092" width="8.85546875" style="87" customWidth="1"/>
    <col min="4093" max="4093" width="8.28515625" style="87" customWidth="1"/>
    <col min="4094" max="4094" width="13.5703125" style="87" customWidth="1"/>
    <col min="4095" max="4095" width="25.28515625" style="87" customWidth="1"/>
    <col min="4096" max="4096" width="9.5703125" style="87" customWidth="1"/>
    <col min="4097" max="4097" width="13.42578125" style="87" customWidth="1"/>
    <col min="4098" max="4098" width="9.85546875" style="87" customWidth="1"/>
    <col min="4099" max="4099" width="13.42578125" style="87" customWidth="1"/>
    <col min="4100" max="4100" width="2.7109375" style="87" customWidth="1"/>
    <col min="4101" max="4101" width="13.42578125" style="87" customWidth="1"/>
    <col min="4102" max="4348" width="8.85546875" style="87" customWidth="1"/>
    <col min="4349" max="4349" width="8.28515625" style="87" customWidth="1"/>
    <col min="4350" max="4350" width="13.5703125" style="87" customWidth="1"/>
    <col min="4351" max="4351" width="25.28515625" style="87" customWidth="1"/>
    <col min="4352" max="4352" width="9.5703125" style="87" customWidth="1"/>
    <col min="4353" max="4353" width="13.42578125" style="87" customWidth="1"/>
    <col min="4354" max="4354" width="9.85546875" style="87" customWidth="1"/>
    <col min="4355" max="4355" width="13.42578125" style="87" customWidth="1"/>
    <col min="4356" max="4356" width="2.7109375" style="87" customWidth="1"/>
    <col min="4357" max="4357" width="13.42578125" style="87" customWidth="1"/>
    <col min="4358" max="4604" width="8.85546875" style="87" customWidth="1"/>
    <col min="4605" max="4605" width="8.28515625" style="87" customWidth="1"/>
    <col min="4606" max="4606" width="13.5703125" style="87" customWidth="1"/>
    <col min="4607" max="4607" width="25.28515625" style="87" customWidth="1"/>
    <col min="4608" max="4608" width="9.5703125" style="87" customWidth="1"/>
    <col min="4609" max="4609" width="13.42578125" style="87" customWidth="1"/>
    <col min="4610" max="4610" width="9.85546875" style="87" customWidth="1"/>
    <col min="4611" max="4611" width="13.42578125" style="87" customWidth="1"/>
    <col min="4612" max="4612" width="2.7109375" style="87" customWidth="1"/>
    <col min="4613" max="4613" width="13.42578125" style="87" customWidth="1"/>
    <col min="4614" max="4860" width="8.85546875" style="87" customWidth="1"/>
    <col min="4861" max="4861" width="8.28515625" style="87" customWidth="1"/>
    <col min="4862" max="4862" width="13.5703125" style="87" customWidth="1"/>
    <col min="4863" max="4863" width="25.28515625" style="87" customWidth="1"/>
    <col min="4864" max="4864" width="9.5703125" style="87" customWidth="1"/>
    <col min="4865" max="4865" width="13.42578125" style="87" customWidth="1"/>
    <col min="4866" max="4866" width="9.85546875" style="87" customWidth="1"/>
    <col min="4867" max="4867" width="13.42578125" style="87" customWidth="1"/>
    <col min="4868" max="4868" width="2.7109375" style="87" customWidth="1"/>
    <col min="4869" max="4869" width="13.42578125" style="87" customWidth="1"/>
    <col min="4870" max="5116" width="8.85546875" style="87" customWidth="1"/>
    <col min="5117" max="5117" width="8.28515625" style="87" customWidth="1"/>
    <col min="5118" max="5118" width="13.5703125" style="87" customWidth="1"/>
    <col min="5119" max="5119" width="25.28515625" style="87" customWidth="1"/>
    <col min="5120" max="5120" width="9.5703125" style="87" customWidth="1"/>
    <col min="5121" max="5121" width="13.42578125" style="87" customWidth="1"/>
    <col min="5122" max="5122" width="9.85546875" style="87" customWidth="1"/>
    <col min="5123" max="5123" width="13.42578125" style="87" customWidth="1"/>
    <col min="5124" max="5124" width="2.7109375" style="87" customWidth="1"/>
    <col min="5125" max="5125" width="13.42578125" style="87" customWidth="1"/>
    <col min="5126" max="5372" width="8.85546875" style="87" customWidth="1"/>
    <col min="5373" max="5373" width="8.28515625" style="87" customWidth="1"/>
    <col min="5374" max="5374" width="13.5703125" style="87" customWidth="1"/>
    <col min="5375" max="5375" width="25.28515625" style="87" customWidth="1"/>
    <col min="5376" max="5376" width="9.5703125" style="87" customWidth="1"/>
    <col min="5377" max="5377" width="13.42578125" style="87" customWidth="1"/>
    <col min="5378" max="5378" width="9.85546875" style="87" customWidth="1"/>
    <col min="5379" max="5379" width="13.42578125" style="87" customWidth="1"/>
    <col min="5380" max="5380" width="2.7109375" style="87" customWidth="1"/>
    <col min="5381" max="5381" width="13.42578125" style="87" customWidth="1"/>
    <col min="5382" max="5628" width="8.85546875" style="87" customWidth="1"/>
    <col min="5629" max="5629" width="8.28515625" style="87" customWidth="1"/>
    <col min="5630" max="5630" width="13.5703125" style="87" customWidth="1"/>
    <col min="5631" max="5631" width="25.28515625" style="87" customWidth="1"/>
    <col min="5632" max="5632" width="9.5703125" style="87" customWidth="1"/>
    <col min="5633" max="5633" width="13.42578125" style="87" customWidth="1"/>
    <col min="5634" max="5634" width="9.85546875" style="87" customWidth="1"/>
    <col min="5635" max="5635" width="13.42578125" style="87" customWidth="1"/>
    <col min="5636" max="5636" width="2.7109375" style="87" customWidth="1"/>
    <col min="5637" max="5637" width="13.42578125" style="87" customWidth="1"/>
    <col min="5638" max="5884" width="8.85546875" style="87" customWidth="1"/>
    <col min="5885" max="5885" width="8.28515625" style="87" customWidth="1"/>
    <col min="5886" max="5886" width="13.5703125" style="87" customWidth="1"/>
    <col min="5887" max="5887" width="25.28515625" style="87" customWidth="1"/>
    <col min="5888" max="5888" width="9.5703125" style="87" customWidth="1"/>
    <col min="5889" max="5889" width="13.42578125" style="87" customWidth="1"/>
    <col min="5890" max="5890" width="9.85546875" style="87" customWidth="1"/>
    <col min="5891" max="5891" width="13.42578125" style="87" customWidth="1"/>
    <col min="5892" max="5892" width="2.7109375" style="87" customWidth="1"/>
    <col min="5893" max="5893" width="13.42578125" style="87" customWidth="1"/>
    <col min="5894" max="6140" width="8.85546875" style="87" customWidth="1"/>
    <col min="6141" max="6141" width="8.28515625" style="87" customWidth="1"/>
    <col min="6142" max="6142" width="13.5703125" style="87" customWidth="1"/>
    <col min="6143" max="6143" width="25.28515625" style="87" customWidth="1"/>
    <col min="6144" max="6144" width="9.5703125" style="87" customWidth="1"/>
    <col min="6145" max="6145" width="13.42578125" style="87" customWidth="1"/>
    <col min="6146" max="6146" width="9.85546875" style="87" customWidth="1"/>
    <col min="6147" max="6147" width="13.42578125" style="87" customWidth="1"/>
    <col min="6148" max="6148" width="2.7109375" style="87" customWidth="1"/>
    <col min="6149" max="6149" width="13.42578125" style="87" customWidth="1"/>
    <col min="6150" max="6396" width="8.85546875" style="87" customWidth="1"/>
    <col min="6397" max="6397" width="8.28515625" style="87" customWidth="1"/>
    <col min="6398" max="6398" width="13.5703125" style="87" customWidth="1"/>
    <col min="6399" max="6399" width="25.28515625" style="87" customWidth="1"/>
    <col min="6400" max="6400" width="9.5703125" style="87" customWidth="1"/>
    <col min="6401" max="6401" width="13.42578125" style="87" customWidth="1"/>
    <col min="6402" max="6402" width="9.85546875" style="87" customWidth="1"/>
    <col min="6403" max="6403" width="13.42578125" style="87" customWidth="1"/>
    <col min="6404" max="6404" width="2.7109375" style="87" customWidth="1"/>
    <col min="6405" max="6405" width="13.42578125" style="87" customWidth="1"/>
    <col min="6406" max="6652" width="8.85546875" style="87" customWidth="1"/>
    <col min="6653" max="6653" width="8.28515625" style="87" customWidth="1"/>
    <col min="6654" max="6654" width="13.5703125" style="87" customWidth="1"/>
    <col min="6655" max="6655" width="25.28515625" style="87" customWidth="1"/>
    <col min="6656" max="6656" width="9.5703125" style="87" customWidth="1"/>
    <col min="6657" max="6657" width="13.42578125" style="87" customWidth="1"/>
    <col min="6658" max="6658" width="9.85546875" style="87" customWidth="1"/>
    <col min="6659" max="6659" width="13.42578125" style="87" customWidth="1"/>
    <col min="6660" max="6660" width="2.7109375" style="87" customWidth="1"/>
    <col min="6661" max="6661" width="13.42578125" style="87" customWidth="1"/>
    <col min="6662" max="6908" width="8.85546875" style="87" customWidth="1"/>
    <col min="6909" max="6909" width="8.28515625" style="87" customWidth="1"/>
    <col min="6910" max="6910" width="13.5703125" style="87" customWidth="1"/>
    <col min="6911" max="6911" width="25.28515625" style="87" customWidth="1"/>
    <col min="6912" max="6912" width="9.5703125" style="87" customWidth="1"/>
    <col min="6913" max="6913" width="13.42578125" style="87" customWidth="1"/>
    <col min="6914" max="6914" width="9.85546875" style="87" customWidth="1"/>
    <col min="6915" max="6915" width="13.42578125" style="87" customWidth="1"/>
    <col min="6916" max="6916" width="2.7109375" style="87" customWidth="1"/>
    <col min="6917" max="6917" width="13.42578125" style="87" customWidth="1"/>
    <col min="6918" max="7164" width="8.85546875" style="87" customWidth="1"/>
    <col min="7165" max="7165" width="8.28515625" style="87" customWidth="1"/>
    <col min="7166" max="7166" width="13.5703125" style="87" customWidth="1"/>
    <col min="7167" max="7167" width="25.28515625" style="87" customWidth="1"/>
    <col min="7168" max="7168" width="9.5703125" style="87" customWidth="1"/>
    <col min="7169" max="7169" width="13.42578125" style="87" customWidth="1"/>
    <col min="7170" max="7170" width="9.85546875" style="87" customWidth="1"/>
    <col min="7171" max="7171" width="13.42578125" style="87" customWidth="1"/>
    <col min="7172" max="7172" width="2.7109375" style="87" customWidth="1"/>
    <col min="7173" max="7173" width="13.42578125" style="87" customWidth="1"/>
    <col min="7174" max="7420" width="8.85546875" style="87" customWidth="1"/>
    <col min="7421" max="7421" width="8.28515625" style="87" customWidth="1"/>
    <col min="7422" max="7422" width="13.5703125" style="87" customWidth="1"/>
    <col min="7423" max="7423" width="25.28515625" style="87" customWidth="1"/>
    <col min="7424" max="7424" width="9.5703125" style="87" customWidth="1"/>
    <col min="7425" max="7425" width="13.42578125" style="87" customWidth="1"/>
    <col min="7426" max="7426" width="9.85546875" style="87" customWidth="1"/>
    <col min="7427" max="7427" width="13.42578125" style="87" customWidth="1"/>
    <col min="7428" max="7428" width="2.7109375" style="87" customWidth="1"/>
    <col min="7429" max="7429" width="13.42578125" style="87" customWidth="1"/>
    <col min="7430" max="7676" width="8.85546875" style="87" customWidth="1"/>
    <col min="7677" max="7677" width="8.28515625" style="87" customWidth="1"/>
    <col min="7678" max="7678" width="13.5703125" style="87" customWidth="1"/>
    <col min="7679" max="7679" width="25.28515625" style="87" customWidth="1"/>
    <col min="7680" max="7680" width="9.5703125" style="87" customWidth="1"/>
    <col min="7681" max="7681" width="13.42578125" style="87" customWidth="1"/>
    <col min="7682" max="7682" width="9.85546875" style="87" customWidth="1"/>
    <col min="7683" max="7683" width="13.42578125" style="87" customWidth="1"/>
    <col min="7684" max="7684" width="2.7109375" style="87" customWidth="1"/>
    <col min="7685" max="7685" width="13.42578125" style="87" customWidth="1"/>
    <col min="7686" max="7932" width="8.85546875" style="87" customWidth="1"/>
    <col min="7933" max="7933" width="8.28515625" style="87" customWidth="1"/>
    <col min="7934" max="7934" width="13.5703125" style="87" customWidth="1"/>
    <col min="7935" max="7935" width="25.28515625" style="87" customWidth="1"/>
    <col min="7936" max="7936" width="9.5703125" style="87" customWidth="1"/>
    <col min="7937" max="7937" width="13.42578125" style="87" customWidth="1"/>
    <col min="7938" max="7938" width="9.85546875" style="87" customWidth="1"/>
    <col min="7939" max="7939" width="13.42578125" style="87" customWidth="1"/>
    <col min="7940" max="7940" width="2.7109375" style="87" customWidth="1"/>
    <col min="7941" max="7941" width="13.42578125" style="87" customWidth="1"/>
    <col min="7942" max="8188" width="8.85546875" style="87" customWidth="1"/>
    <col min="8189" max="8189" width="8.28515625" style="87" customWidth="1"/>
    <col min="8190" max="8190" width="13.5703125" style="87" customWidth="1"/>
    <col min="8191" max="8191" width="25.28515625" style="87" customWidth="1"/>
    <col min="8192" max="8192" width="9.5703125" style="87" customWidth="1"/>
    <col min="8193" max="8193" width="13.42578125" style="87" customWidth="1"/>
    <col min="8194" max="8194" width="9.85546875" style="87" customWidth="1"/>
    <col min="8195" max="8195" width="13.42578125" style="87" customWidth="1"/>
    <col min="8196" max="8196" width="2.7109375" style="87" customWidth="1"/>
    <col min="8197" max="8197" width="13.42578125" style="87" customWidth="1"/>
    <col min="8198" max="8444" width="8.85546875" style="87" customWidth="1"/>
    <col min="8445" max="8445" width="8.28515625" style="87" customWidth="1"/>
    <col min="8446" max="8446" width="13.5703125" style="87" customWidth="1"/>
    <col min="8447" max="8447" width="25.28515625" style="87" customWidth="1"/>
    <col min="8448" max="8448" width="9.5703125" style="87" customWidth="1"/>
    <col min="8449" max="8449" width="13.42578125" style="87" customWidth="1"/>
    <col min="8450" max="8450" width="9.85546875" style="87" customWidth="1"/>
    <col min="8451" max="8451" width="13.42578125" style="87" customWidth="1"/>
    <col min="8452" max="8452" width="2.7109375" style="87" customWidth="1"/>
    <col min="8453" max="8453" width="13.42578125" style="87" customWidth="1"/>
    <col min="8454" max="8700" width="8.85546875" style="87" customWidth="1"/>
    <col min="8701" max="8701" width="8.28515625" style="87" customWidth="1"/>
    <col min="8702" max="8702" width="13.5703125" style="87" customWidth="1"/>
    <col min="8703" max="8703" width="25.28515625" style="87" customWidth="1"/>
    <col min="8704" max="8704" width="9.5703125" style="87" customWidth="1"/>
    <col min="8705" max="8705" width="13.42578125" style="87" customWidth="1"/>
    <col min="8706" max="8706" width="9.85546875" style="87" customWidth="1"/>
    <col min="8707" max="8707" width="13.42578125" style="87" customWidth="1"/>
    <col min="8708" max="8708" width="2.7109375" style="87" customWidth="1"/>
    <col min="8709" max="8709" width="13.42578125" style="87" customWidth="1"/>
    <col min="8710" max="8956" width="8.85546875" style="87" customWidth="1"/>
    <col min="8957" max="8957" width="8.28515625" style="87" customWidth="1"/>
    <col min="8958" max="8958" width="13.5703125" style="87" customWidth="1"/>
    <col min="8959" max="8959" width="25.28515625" style="87" customWidth="1"/>
    <col min="8960" max="8960" width="9.5703125" style="87" customWidth="1"/>
    <col min="8961" max="8961" width="13.42578125" style="87" customWidth="1"/>
    <col min="8962" max="8962" width="9.85546875" style="87" customWidth="1"/>
    <col min="8963" max="8963" width="13.42578125" style="87" customWidth="1"/>
    <col min="8964" max="8964" width="2.7109375" style="87" customWidth="1"/>
    <col min="8965" max="8965" width="13.42578125" style="87" customWidth="1"/>
    <col min="8966" max="9212" width="8.85546875" style="87" customWidth="1"/>
    <col min="9213" max="9213" width="8.28515625" style="87" customWidth="1"/>
    <col min="9214" max="9214" width="13.5703125" style="87" customWidth="1"/>
    <col min="9215" max="9215" width="25.28515625" style="87" customWidth="1"/>
    <col min="9216" max="9216" width="9.5703125" style="87" customWidth="1"/>
    <col min="9217" max="9217" width="13.42578125" style="87" customWidth="1"/>
    <col min="9218" max="9218" width="9.85546875" style="87" customWidth="1"/>
    <col min="9219" max="9219" width="13.42578125" style="87" customWidth="1"/>
    <col min="9220" max="9220" width="2.7109375" style="87" customWidth="1"/>
    <col min="9221" max="9221" width="13.42578125" style="87" customWidth="1"/>
    <col min="9222" max="9468" width="8.85546875" style="87" customWidth="1"/>
    <col min="9469" max="9469" width="8.28515625" style="87" customWidth="1"/>
    <col min="9470" max="9470" width="13.5703125" style="87" customWidth="1"/>
    <col min="9471" max="9471" width="25.28515625" style="87" customWidth="1"/>
    <col min="9472" max="9472" width="9.5703125" style="87" customWidth="1"/>
    <col min="9473" max="9473" width="13.42578125" style="87" customWidth="1"/>
    <col min="9474" max="9474" width="9.85546875" style="87" customWidth="1"/>
    <col min="9475" max="9475" width="13.42578125" style="87" customWidth="1"/>
    <col min="9476" max="9476" width="2.7109375" style="87" customWidth="1"/>
    <col min="9477" max="9477" width="13.42578125" style="87" customWidth="1"/>
    <col min="9478" max="9724" width="8.85546875" style="87" customWidth="1"/>
    <col min="9725" max="9725" width="8.28515625" style="87" customWidth="1"/>
    <col min="9726" max="9726" width="13.5703125" style="87" customWidth="1"/>
    <col min="9727" max="9727" width="25.28515625" style="87" customWidth="1"/>
    <col min="9728" max="9728" width="9.5703125" style="87" customWidth="1"/>
    <col min="9729" max="9729" width="13.42578125" style="87" customWidth="1"/>
    <col min="9730" max="9730" width="9.85546875" style="87" customWidth="1"/>
    <col min="9731" max="9731" width="13.42578125" style="87" customWidth="1"/>
    <col min="9732" max="9732" width="2.7109375" style="87" customWidth="1"/>
    <col min="9733" max="9733" width="13.42578125" style="87" customWidth="1"/>
    <col min="9734" max="9980" width="8.85546875" style="87" customWidth="1"/>
    <col min="9981" max="9981" width="8.28515625" style="87" customWidth="1"/>
    <col min="9982" max="9982" width="13.5703125" style="87" customWidth="1"/>
    <col min="9983" max="9983" width="25.28515625" style="87" customWidth="1"/>
    <col min="9984" max="9984" width="9.5703125" style="87" customWidth="1"/>
    <col min="9985" max="9985" width="13.42578125" style="87" customWidth="1"/>
    <col min="9986" max="9986" width="9.85546875" style="87" customWidth="1"/>
    <col min="9987" max="9987" width="13.42578125" style="87" customWidth="1"/>
    <col min="9988" max="9988" width="2.7109375" style="87" customWidth="1"/>
    <col min="9989" max="9989" width="13.42578125" style="87" customWidth="1"/>
    <col min="9990" max="10236" width="8.85546875" style="87" customWidth="1"/>
    <col min="10237" max="10237" width="8.28515625" style="87" customWidth="1"/>
    <col min="10238" max="10238" width="13.5703125" style="87" customWidth="1"/>
    <col min="10239" max="10239" width="25.28515625" style="87" customWidth="1"/>
    <col min="10240" max="10240" width="9.5703125" style="87" customWidth="1"/>
    <col min="10241" max="10241" width="13.42578125" style="87" customWidth="1"/>
    <col min="10242" max="10242" width="9.85546875" style="87" customWidth="1"/>
    <col min="10243" max="10243" width="13.42578125" style="87" customWidth="1"/>
    <col min="10244" max="10244" width="2.7109375" style="87" customWidth="1"/>
    <col min="10245" max="10245" width="13.42578125" style="87" customWidth="1"/>
    <col min="10246" max="10492" width="8.85546875" style="87" customWidth="1"/>
    <col min="10493" max="10493" width="8.28515625" style="87" customWidth="1"/>
    <col min="10494" max="10494" width="13.5703125" style="87" customWidth="1"/>
    <col min="10495" max="10495" width="25.28515625" style="87" customWidth="1"/>
    <col min="10496" max="10496" width="9.5703125" style="87" customWidth="1"/>
    <col min="10497" max="10497" width="13.42578125" style="87" customWidth="1"/>
    <col min="10498" max="10498" width="9.85546875" style="87" customWidth="1"/>
    <col min="10499" max="10499" width="13.42578125" style="87" customWidth="1"/>
    <col min="10500" max="10500" width="2.7109375" style="87" customWidth="1"/>
    <col min="10501" max="10501" width="13.42578125" style="87" customWidth="1"/>
    <col min="10502" max="10748" width="8.85546875" style="87" customWidth="1"/>
    <col min="10749" max="10749" width="8.28515625" style="87" customWidth="1"/>
    <col min="10750" max="10750" width="13.5703125" style="87" customWidth="1"/>
    <col min="10751" max="10751" width="25.28515625" style="87" customWidth="1"/>
    <col min="10752" max="10752" width="9.5703125" style="87" customWidth="1"/>
    <col min="10753" max="10753" width="13.42578125" style="87" customWidth="1"/>
    <col min="10754" max="10754" width="9.85546875" style="87" customWidth="1"/>
    <col min="10755" max="10755" width="13.42578125" style="87" customWidth="1"/>
    <col min="10756" max="10756" width="2.7109375" style="87" customWidth="1"/>
    <col min="10757" max="10757" width="13.42578125" style="87" customWidth="1"/>
    <col min="10758" max="11004" width="8.85546875" style="87" customWidth="1"/>
    <col min="11005" max="11005" width="8.28515625" style="87" customWidth="1"/>
    <col min="11006" max="11006" width="13.5703125" style="87" customWidth="1"/>
    <col min="11007" max="11007" width="25.28515625" style="87" customWidth="1"/>
    <col min="11008" max="11008" width="9.5703125" style="87" customWidth="1"/>
    <col min="11009" max="11009" width="13.42578125" style="87" customWidth="1"/>
    <col min="11010" max="11010" width="9.85546875" style="87" customWidth="1"/>
    <col min="11011" max="11011" width="13.42578125" style="87" customWidth="1"/>
    <col min="11012" max="11012" width="2.7109375" style="87" customWidth="1"/>
    <col min="11013" max="11013" width="13.42578125" style="87" customWidth="1"/>
    <col min="11014" max="11260" width="8.85546875" style="87" customWidth="1"/>
    <col min="11261" max="11261" width="8.28515625" style="87" customWidth="1"/>
    <col min="11262" max="11262" width="13.5703125" style="87" customWidth="1"/>
    <col min="11263" max="11263" width="25.28515625" style="87" customWidth="1"/>
    <col min="11264" max="11264" width="9.5703125" style="87" customWidth="1"/>
    <col min="11265" max="11265" width="13.42578125" style="87" customWidth="1"/>
    <col min="11266" max="11266" width="9.85546875" style="87" customWidth="1"/>
    <col min="11267" max="11267" width="13.42578125" style="87" customWidth="1"/>
    <col min="11268" max="11268" width="2.7109375" style="87" customWidth="1"/>
    <col min="11269" max="11269" width="13.42578125" style="87" customWidth="1"/>
    <col min="11270" max="11516" width="8.85546875" style="87" customWidth="1"/>
    <col min="11517" max="11517" width="8.28515625" style="87" customWidth="1"/>
    <col min="11518" max="11518" width="13.5703125" style="87" customWidth="1"/>
    <col min="11519" max="11519" width="25.28515625" style="87" customWidth="1"/>
    <col min="11520" max="11520" width="9.5703125" style="87" customWidth="1"/>
    <col min="11521" max="11521" width="13.42578125" style="87" customWidth="1"/>
    <col min="11522" max="11522" width="9.85546875" style="87" customWidth="1"/>
    <col min="11523" max="11523" width="13.42578125" style="87" customWidth="1"/>
    <col min="11524" max="11524" width="2.7109375" style="87" customWidth="1"/>
    <col min="11525" max="11525" width="13.42578125" style="87" customWidth="1"/>
    <col min="11526" max="11772" width="8.85546875" style="87" customWidth="1"/>
    <col min="11773" max="11773" width="8.28515625" style="87" customWidth="1"/>
    <col min="11774" max="11774" width="13.5703125" style="87" customWidth="1"/>
    <col min="11775" max="11775" width="25.28515625" style="87" customWidth="1"/>
    <col min="11776" max="11776" width="9.5703125" style="87" customWidth="1"/>
    <col min="11777" max="11777" width="13.42578125" style="87" customWidth="1"/>
    <col min="11778" max="11778" width="9.85546875" style="87" customWidth="1"/>
    <col min="11779" max="11779" width="13.42578125" style="87" customWidth="1"/>
    <col min="11780" max="11780" width="2.7109375" style="87" customWidth="1"/>
    <col min="11781" max="11781" width="13.42578125" style="87" customWidth="1"/>
    <col min="11782" max="12028" width="8.85546875" style="87" customWidth="1"/>
    <col min="12029" max="12029" width="8.28515625" style="87" customWidth="1"/>
    <col min="12030" max="12030" width="13.5703125" style="87" customWidth="1"/>
    <col min="12031" max="12031" width="25.28515625" style="87" customWidth="1"/>
    <col min="12032" max="12032" width="9.5703125" style="87" customWidth="1"/>
    <col min="12033" max="12033" width="13.42578125" style="87" customWidth="1"/>
    <col min="12034" max="12034" width="9.85546875" style="87" customWidth="1"/>
    <col min="12035" max="12035" width="13.42578125" style="87" customWidth="1"/>
    <col min="12036" max="12036" width="2.7109375" style="87" customWidth="1"/>
    <col min="12037" max="12037" width="13.42578125" style="87" customWidth="1"/>
    <col min="12038" max="12284" width="8.85546875" style="87" customWidth="1"/>
    <col min="12285" max="12285" width="8.28515625" style="87" customWidth="1"/>
    <col min="12286" max="12286" width="13.5703125" style="87" customWidth="1"/>
    <col min="12287" max="12287" width="25.28515625" style="87" customWidth="1"/>
    <col min="12288" max="12288" width="9.5703125" style="87" customWidth="1"/>
    <col min="12289" max="12289" width="13.42578125" style="87" customWidth="1"/>
    <col min="12290" max="12290" width="9.85546875" style="87" customWidth="1"/>
    <col min="12291" max="12291" width="13.42578125" style="87" customWidth="1"/>
    <col min="12292" max="12292" width="2.7109375" style="87" customWidth="1"/>
    <col min="12293" max="12293" width="13.42578125" style="87" customWidth="1"/>
    <col min="12294" max="12540" width="8.85546875" style="87" customWidth="1"/>
    <col min="12541" max="12541" width="8.28515625" style="87" customWidth="1"/>
    <col min="12542" max="12542" width="13.5703125" style="87" customWidth="1"/>
    <col min="12543" max="12543" width="25.28515625" style="87" customWidth="1"/>
    <col min="12544" max="12544" width="9.5703125" style="87" customWidth="1"/>
    <col min="12545" max="12545" width="13.42578125" style="87" customWidth="1"/>
    <col min="12546" max="12546" width="9.85546875" style="87" customWidth="1"/>
    <col min="12547" max="12547" width="13.42578125" style="87" customWidth="1"/>
    <col min="12548" max="12548" width="2.7109375" style="87" customWidth="1"/>
    <col min="12549" max="12549" width="13.42578125" style="87" customWidth="1"/>
    <col min="12550" max="12796" width="8.85546875" style="87" customWidth="1"/>
    <col min="12797" max="12797" width="8.28515625" style="87" customWidth="1"/>
    <col min="12798" max="12798" width="13.5703125" style="87" customWidth="1"/>
    <col min="12799" max="12799" width="25.28515625" style="87" customWidth="1"/>
    <col min="12800" max="12800" width="9.5703125" style="87" customWidth="1"/>
    <col min="12801" max="12801" width="13.42578125" style="87" customWidth="1"/>
    <col min="12802" max="12802" width="9.85546875" style="87" customWidth="1"/>
    <col min="12803" max="12803" width="13.42578125" style="87" customWidth="1"/>
    <col min="12804" max="12804" width="2.7109375" style="87" customWidth="1"/>
    <col min="12805" max="12805" width="13.42578125" style="87" customWidth="1"/>
    <col min="12806" max="13052" width="8.85546875" style="87" customWidth="1"/>
    <col min="13053" max="13053" width="8.28515625" style="87" customWidth="1"/>
    <col min="13054" max="13054" width="13.5703125" style="87" customWidth="1"/>
    <col min="13055" max="13055" width="25.28515625" style="87" customWidth="1"/>
    <col min="13056" max="13056" width="9.5703125" style="87" customWidth="1"/>
    <col min="13057" max="13057" width="13.42578125" style="87" customWidth="1"/>
    <col min="13058" max="13058" width="9.85546875" style="87" customWidth="1"/>
    <col min="13059" max="13059" width="13.42578125" style="87" customWidth="1"/>
    <col min="13060" max="13060" width="2.7109375" style="87" customWidth="1"/>
    <col min="13061" max="13061" width="13.42578125" style="87" customWidth="1"/>
    <col min="13062" max="13308" width="8.85546875" style="87" customWidth="1"/>
    <col min="13309" max="13309" width="8.28515625" style="87" customWidth="1"/>
    <col min="13310" max="13310" width="13.5703125" style="87" customWidth="1"/>
    <col min="13311" max="13311" width="25.28515625" style="87" customWidth="1"/>
    <col min="13312" max="13312" width="9.5703125" style="87" customWidth="1"/>
    <col min="13313" max="13313" width="13.42578125" style="87" customWidth="1"/>
    <col min="13314" max="13314" width="9.85546875" style="87" customWidth="1"/>
    <col min="13315" max="13315" width="13.42578125" style="87" customWidth="1"/>
    <col min="13316" max="13316" width="2.7109375" style="87" customWidth="1"/>
    <col min="13317" max="13317" width="13.42578125" style="87" customWidth="1"/>
    <col min="13318" max="13564" width="8.85546875" style="87" customWidth="1"/>
    <col min="13565" max="13565" width="8.28515625" style="87" customWidth="1"/>
    <col min="13566" max="13566" width="13.5703125" style="87" customWidth="1"/>
    <col min="13567" max="13567" width="25.28515625" style="87" customWidth="1"/>
    <col min="13568" max="13568" width="9.5703125" style="87" customWidth="1"/>
    <col min="13569" max="13569" width="13.42578125" style="87" customWidth="1"/>
    <col min="13570" max="13570" width="9.85546875" style="87" customWidth="1"/>
    <col min="13571" max="13571" width="13.42578125" style="87" customWidth="1"/>
    <col min="13572" max="13572" width="2.7109375" style="87" customWidth="1"/>
    <col min="13573" max="13573" width="13.42578125" style="87" customWidth="1"/>
    <col min="13574" max="13820" width="8.85546875" style="87" customWidth="1"/>
    <col min="13821" max="13821" width="8.28515625" style="87" customWidth="1"/>
    <col min="13822" max="13822" width="13.5703125" style="87" customWidth="1"/>
    <col min="13823" max="13823" width="25.28515625" style="87" customWidth="1"/>
    <col min="13824" max="13824" width="9.5703125" style="87" customWidth="1"/>
    <col min="13825" max="13825" width="13.42578125" style="87" customWidth="1"/>
    <col min="13826" max="13826" width="9.85546875" style="87" customWidth="1"/>
    <col min="13827" max="13827" width="13.42578125" style="87" customWidth="1"/>
    <col min="13828" max="13828" width="2.7109375" style="87" customWidth="1"/>
    <col min="13829" max="13829" width="13.42578125" style="87" customWidth="1"/>
    <col min="13830" max="14076" width="8.85546875" style="87" customWidth="1"/>
    <col min="14077" max="14077" width="8.28515625" style="87" customWidth="1"/>
    <col min="14078" max="14078" width="13.5703125" style="87" customWidth="1"/>
    <col min="14079" max="14079" width="25.28515625" style="87" customWidth="1"/>
    <col min="14080" max="14080" width="9.5703125" style="87" customWidth="1"/>
    <col min="14081" max="14081" width="13.42578125" style="87" customWidth="1"/>
    <col min="14082" max="14082" width="9.85546875" style="87" customWidth="1"/>
    <col min="14083" max="14083" width="13.42578125" style="87" customWidth="1"/>
    <col min="14084" max="14084" width="2.7109375" style="87" customWidth="1"/>
    <col min="14085" max="14085" width="13.42578125" style="87" customWidth="1"/>
    <col min="14086" max="14332" width="8.85546875" style="87" customWidth="1"/>
    <col min="14333" max="14333" width="8.28515625" style="87" customWidth="1"/>
    <col min="14334" max="14334" width="13.5703125" style="87" customWidth="1"/>
    <col min="14335" max="14335" width="25.28515625" style="87" customWidth="1"/>
    <col min="14336" max="14336" width="9.5703125" style="87" customWidth="1"/>
    <col min="14337" max="14337" width="13.42578125" style="87" customWidth="1"/>
    <col min="14338" max="14338" width="9.85546875" style="87" customWidth="1"/>
    <col min="14339" max="14339" width="13.42578125" style="87" customWidth="1"/>
    <col min="14340" max="14340" width="2.7109375" style="87" customWidth="1"/>
    <col min="14341" max="14341" width="13.42578125" style="87" customWidth="1"/>
    <col min="14342" max="14588" width="8.85546875" style="87" customWidth="1"/>
    <col min="14589" max="14589" width="8.28515625" style="87" customWidth="1"/>
    <col min="14590" max="14590" width="13.5703125" style="87" customWidth="1"/>
    <col min="14591" max="14591" width="25.28515625" style="87" customWidth="1"/>
    <col min="14592" max="14592" width="9.5703125" style="87" customWidth="1"/>
    <col min="14593" max="14593" width="13.42578125" style="87" customWidth="1"/>
    <col min="14594" max="14594" width="9.85546875" style="87" customWidth="1"/>
    <col min="14595" max="14595" width="13.42578125" style="87" customWidth="1"/>
    <col min="14596" max="14596" width="2.7109375" style="87" customWidth="1"/>
    <col min="14597" max="14597" width="13.42578125" style="87" customWidth="1"/>
    <col min="14598" max="14844" width="8.85546875" style="87" customWidth="1"/>
    <col min="14845" max="14845" width="8.28515625" style="87" customWidth="1"/>
    <col min="14846" max="14846" width="13.5703125" style="87" customWidth="1"/>
    <col min="14847" max="14847" width="25.28515625" style="87" customWidth="1"/>
    <col min="14848" max="14848" width="9.5703125" style="87" customWidth="1"/>
    <col min="14849" max="14849" width="13.42578125" style="87" customWidth="1"/>
    <col min="14850" max="14850" width="9.85546875" style="87" customWidth="1"/>
    <col min="14851" max="14851" width="13.42578125" style="87" customWidth="1"/>
    <col min="14852" max="14852" width="2.7109375" style="87" customWidth="1"/>
    <col min="14853" max="14853" width="13.42578125" style="87" customWidth="1"/>
    <col min="14854" max="15100" width="8.85546875" style="87" customWidth="1"/>
    <col min="15101" max="15101" width="8.28515625" style="87" customWidth="1"/>
    <col min="15102" max="15102" width="13.5703125" style="87" customWidth="1"/>
    <col min="15103" max="15103" width="25.28515625" style="87" customWidth="1"/>
    <col min="15104" max="15104" width="9.5703125" style="87" customWidth="1"/>
    <col min="15105" max="15105" width="13.42578125" style="87" customWidth="1"/>
    <col min="15106" max="15106" width="9.85546875" style="87" customWidth="1"/>
    <col min="15107" max="15107" width="13.42578125" style="87" customWidth="1"/>
    <col min="15108" max="15108" width="2.7109375" style="87" customWidth="1"/>
    <col min="15109" max="15109" width="13.42578125" style="87" customWidth="1"/>
    <col min="15110" max="15356" width="8.85546875" style="87" customWidth="1"/>
    <col min="15357" max="15357" width="8.28515625" style="87" customWidth="1"/>
    <col min="15358" max="15358" width="13.5703125" style="87" customWidth="1"/>
    <col min="15359" max="15359" width="25.28515625" style="87" customWidth="1"/>
    <col min="15360" max="15360" width="9.5703125" style="87" customWidth="1"/>
    <col min="15361" max="15361" width="13.42578125" style="87" customWidth="1"/>
    <col min="15362" max="15362" width="9.85546875" style="87" customWidth="1"/>
    <col min="15363" max="15363" width="13.42578125" style="87" customWidth="1"/>
    <col min="15364" max="15364" width="2.7109375" style="87" customWidth="1"/>
    <col min="15365" max="15365" width="13.42578125" style="87" customWidth="1"/>
    <col min="15366" max="15612" width="8.85546875" style="87" customWidth="1"/>
    <col min="15613" max="15613" width="8.28515625" style="87" customWidth="1"/>
    <col min="15614" max="15614" width="13.5703125" style="87" customWidth="1"/>
    <col min="15615" max="15615" width="25.28515625" style="87" customWidth="1"/>
    <col min="15616" max="15616" width="9.5703125" style="87" customWidth="1"/>
    <col min="15617" max="15617" width="13.42578125" style="87" customWidth="1"/>
    <col min="15618" max="15618" width="9.85546875" style="87" customWidth="1"/>
    <col min="15619" max="15619" width="13.42578125" style="87" customWidth="1"/>
    <col min="15620" max="15620" width="2.7109375" style="87" customWidth="1"/>
    <col min="15621" max="15621" width="13.42578125" style="87" customWidth="1"/>
    <col min="15622" max="15868" width="8.85546875" style="87" customWidth="1"/>
    <col min="15869" max="15869" width="8.28515625" style="87" customWidth="1"/>
    <col min="15870" max="15870" width="13.5703125" style="87" customWidth="1"/>
    <col min="15871" max="15871" width="25.28515625" style="87" customWidth="1"/>
    <col min="15872" max="15872" width="9.5703125" style="87" customWidth="1"/>
    <col min="15873" max="15873" width="13.42578125" style="87" customWidth="1"/>
    <col min="15874" max="15874" width="9.85546875" style="87" customWidth="1"/>
    <col min="15875" max="15875" width="13.42578125" style="87" customWidth="1"/>
    <col min="15876" max="15876" width="2.7109375" style="87" customWidth="1"/>
    <col min="15877" max="15877" width="13.42578125" style="87" customWidth="1"/>
    <col min="15878" max="16124" width="8.85546875" style="87" customWidth="1"/>
    <col min="16125" max="16125" width="8.28515625" style="87" customWidth="1"/>
    <col min="16126" max="16126" width="13.5703125" style="87" customWidth="1"/>
    <col min="16127" max="16127" width="25.28515625" style="87" customWidth="1"/>
    <col min="16128" max="16128" width="9.5703125" style="87" customWidth="1"/>
    <col min="16129" max="16129" width="13.42578125" style="87" customWidth="1"/>
    <col min="16130" max="16130" width="9.85546875" style="87" customWidth="1"/>
    <col min="16131" max="16131" width="13.42578125" style="87" customWidth="1"/>
    <col min="16132" max="16132" width="2.7109375" style="87" customWidth="1"/>
    <col min="16133" max="16133" width="13.42578125" style="87" customWidth="1"/>
    <col min="16134" max="16384" width="8.85546875" style="87" customWidth="1"/>
  </cols>
  <sheetData>
    <row r="1" spans="1:9" customFormat="1" ht="15">
      <c r="A1" s="192" t="s">
        <v>122</v>
      </c>
      <c r="B1" s="192"/>
      <c r="C1" s="192"/>
      <c r="D1" s="192"/>
      <c r="E1" s="192"/>
      <c r="F1" s="192"/>
    </row>
    <row r="2" spans="1:9" customFormat="1" ht="15">
      <c r="A2" s="192" t="s">
        <v>123</v>
      </c>
      <c r="B2" s="192"/>
      <c r="C2" s="192"/>
      <c r="D2" s="192"/>
      <c r="E2" s="192"/>
      <c r="F2" s="192"/>
    </row>
    <row r="3" spans="1:9" customFormat="1" ht="15">
      <c r="A3" s="82"/>
      <c r="B3" s="82"/>
      <c r="C3" s="82"/>
      <c r="D3" s="82" t="s">
        <v>124</v>
      </c>
      <c r="E3" s="82"/>
      <c r="F3" s="82"/>
    </row>
    <row r="4" spans="1:9" ht="15">
      <c r="A4" s="192" t="s">
        <v>206</v>
      </c>
      <c r="B4" s="192"/>
      <c r="C4" s="192"/>
      <c r="D4" s="192"/>
      <c r="E4" s="192"/>
      <c r="F4" s="192"/>
      <c r="G4"/>
      <c r="H4"/>
    </row>
    <row r="5" spans="1:9" ht="15.75">
      <c r="A5" s="83" t="s">
        <v>125</v>
      </c>
      <c r="B5" s="83" t="s">
        <v>66</v>
      </c>
      <c r="C5" s="83" t="s">
        <v>126</v>
      </c>
      <c r="D5" s="83" t="s">
        <v>127</v>
      </c>
      <c r="E5" s="83" t="s">
        <v>128</v>
      </c>
      <c r="F5" s="83" t="s">
        <v>129</v>
      </c>
      <c r="G5"/>
      <c r="H5"/>
    </row>
    <row r="6" spans="1:9" ht="15">
      <c r="A6" s="177" t="s">
        <v>130</v>
      </c>
      <c r="B6" s="177" t="s">
        <v>207</v>
      </c>
      <c r="C6" s="97" t="s">
        <v>208</v>
      </c>
      <c r="D6" s="98">
        <v>1</v>
      </c>
      <c r="E6" s="98"/>
      <c r="F6" s="99">
        <v>274.02999999999997</v>
      </c>
    </row>
    <row r="7" spans="1:9" ht="15">
      <c r="A7" s="179"/>
      <c r="B7" s="179"/>
      <c r="C7" s="100" t="s">
        <v>209</v>
      </c>
      <c r="D7" s="101" t="s">
        <v>131</v>
      </c>
      <c r="E7" s="110" t="s">
        <v>131</v>
      </c>
      <c r="F7" s="102">
        <f>F6</f>
        <v>274.02999999999997</v>
      </c>
    </row>
    <row r="8" spans="1:9" ht="15">
      <c r="A8" s="177" t="s">
        <v>130</v>
      </c>
      <c r="B8" s="177" t="s">
        <v>210</v>
      </c>
      <c r="C8" s="97" t="s">
        <v>202</v>
      </c>
      <c r="D8" s="98">
        <v>1</v>
      </c>
      <c r="E8" s="98"/>
      <c r="F8" s="99">
        <v>166.16</v>
      </c>
    </row>
    <row r="9" spans="1:9" ht="15">
      <c r="A9" s="179"/>
      <c r="B9" s="179"/>
      <c r="C9" s="100" t="s">
        <v>211</v>
      </c>
      <c r="D9" s="101" t="s">
        <v>131</v>
      </c>
      <c r="E9" s="110" t="s">
        <v>131</v>
      </c>
      <c r="F9" s="102">
        <f>F8</f>
        <v>166.16</v>
      </c>
    </row>
    <row r="10" spans="1:9" ht="15">
      <c r="A10" s="177" t="s">
        <v>130</v>
      </c>
      <c r="B10" s="177" t="s">
        <v>194</v>
      </c>
      <c r="C10" s="97" t="s">
        <v>135</v>
      </c>
      <c r="D10" s="98">
        <v>5</v>
      </c>
      <c r="E10" s="98"/>
      <c r="F10" s="99">
        <v>49.58</v>
      </c>
    </row>
    <row r="11" spans="1:9" ht="15">
      <c r="A11" s="179"/>
      <c r="B11" s="179"/>
      <c r="C11" s="100" t="s">
        <v>196</v>
      </c>
      <c r="D11" s="101" t="s">
        <v>131</v>
      </c>
      <c r="E11" s="110" t="s">
        <v>131</v>
      </c>
      <c r="F11" s="102">
        <f>F10</f>
        <v>49.58</v>
      </c>
    </row>
    <row r="12" spans="1:9" ht="15">
      <c r="A12" s="177" t="s">
        <v>130</v>
      </c>
      <c r="B12" s="177" t="s">
        <v>182</v>
      </c>
      <c r="C12" s="97" t="s">
        <v>212</v>
      </c>
      <c r="D12" s="98">
        <v>1</v>
      </c>
      <c r="E12" s="98"/>
      <c r="F12" s="99">
        <v>100</v>
      </c>
    </row>
    <row r="13" spans="1:9" ht="15">
      <c r="A13" s="179"/>
      <c r="B13" s="179"/>
      <c r="C13" s="94" t="s">
        <v>183</v>
      </c>
      <c r="D13" s="101" t="s">
        <v>131</v>
      </c>
      <c r="E13" s="110" t="s">
        <v>131</v>
      </c>
      <c r="F13" s="102">
        <f>F12</f>
        <v>100</v>
      </c>
    </row>
    <row r="14" spans="1:9" ht="15">
      <c r="A14" s="176" t="s">
        <v>130</v>
      </c>
      <c r="B14" s="176"/>
      <c r="C14" s="176"/>
      <c r="D14" s="176"/>
      <c r="E14" s="176"/>
      <c r="F14" s="95">
        <f>F13+F11+F9+F7</f>
        <v>589.77</v>
      </c>
    </row>
    <row r="15" spans="1:9" ht="15">
      <c r="A15" s="176" t="s">
        <v>137</v>
      </c>
      <c r="B15" s="176"/>
      <c r="C15" s="176"/>
      <c r="D15" s="176"/>
      <c r="E15" s="176"/>
      <c r="F15" s="95">
        <f>F14</f>
        <v>589.77</v>
      </c>
      <c r="I15" s="96"/>
    </row>
    <row r="16" spans="1:9" customFormat="1">
      <c r="A16" s="177" t="s">
        <v>138</v>
      </c>
      <c r="B16" s="177" t="s">
        <v>194</v>
      </c>
      <c r="C16" s="84" t="s">
        <v>195</v>
      </c>
      <c r="D16" s="85">
        <v>5</v>
      </c>
      <c r="E16" s="85"/>
      <c r="F16" s="86">
        <v>484.5</v>
      </c>
    </row>
    <row r="17" spans="1:9" customFormat="1" ht="15">
      <c r="A17" s="179"/>
      <c r="B17" s="179"/>
      <c r="C17" s="93" t="s">
        <v>196</v>
      </c>
      <c r="D17" s="89" t="s">
        <v>131</v>
      </c>
      <c r="E17" s="113" t="s">
        <v>131</v>
      </c>
      <c r="F17" s="90">
        <f>F16</f>
        <v>484.5</v>
      </c>
    </row>
    <row r="18" spans="1:9" customFormat="1" ht="15">
      <c r="A18" s="176" t="s">
        <v>138</v>
      </c>
      <c r="B18" s="176"/>
      <c r="C18" s="176"/>
      <c r="D18" s="176"/>
      <c r="E18" s="176"/>
      <c r="F18" s="95">
        <f>F17</f>
        <v>484.5</v>
      </c>
    </row>
    <row r="19" spans="1:9" customFormat="1" ht="15">
      <c r="A19" s="176" t="s">
        <v>140</v>
      </c>
      <c r="B19" s="176"/>
      <c r="C19" s="176"/>
      <c r="D19" s="176"/>
      <c r="E19" s="176"/>
      <c r="F19" s="103">
        <v>0</v>
      </c>
    </row>
    <row r="20" spans="1:9" customFormat="1">
      <c r="A20" s="177" t="s">
        <v>141</v>
      </c>
      <c r="B20" s="177" t="s">
        <v>41</v>
      </c>
      <c r="C20" s="84" t="s">
        <v>213</v>
      </c>
      <c r="D20" s="85">
        <v>2</v>
      </c>
      <c r="E20" s="85"/>
      <c r="F20" s="86">
        <v>49.4</v>
      </c>
    </row>
    <row r="21" spans="1:9" customFormat="1">
      <c r="A21" s="178"/>
      <c r="B21" s="178"/>
      <c r="C21" s="84" t="s">
        <v>214</v>
      </c>
      <c r="D21" s="85">
        <v>2</v>
      </c>
      <c r="E21" s="85"/>
      <c r="F21" s="86">
        <v>257.44</v>
      </c>
    </row>
    <row r="22" spans="1:9" customFormat="1" ht="15">
      <c r="A22" s="179"/>
      <c r="B22" s="179"/>
      <c r="C22" s="93" t="s">
        <v>215</v>
      </c>
      <c r="D22" s="89" t="s">
        <v>131</v>
      </c>
      <c r="E22" s="113" t="s">
        <v>131</v>
      </c>
      <c r="F22" s="90">
        <f>SUM(F20:F21)</f>
        <v>306.83999999999997</v>
      </c>
    </row>
    <row r="23" spans="1:9" customFormat="1">
      <c r="A23" s="177" t="s">
        <v>141</v>
      </c>
      <c r="B23" s="177" t="s">
        <v>44</v>
      </c>
      <c r="C23" s="84" t="s">
        <v>139</v>
      </c>
      <c r="D23" s="85">
        <v>2</v>
      </c>
      <c r="E23" s="85"/>
      <c r="F23" s="92">
        <v>2200</v>
      </c>
    </row>
    <row r="24" spans="1:9" customFormat="1" ht="15">
      <c r="A24" s="179"/>
      <c r="B24" s="179"/>
      <c r="C24" s="93" t="s">
        <v>203</v>
      </c>
      <c r="D24" s="89" t="s">
        <v>131</v>
      </c>
      <c r="E24" s="113" t="s">
        <v>131</v>
      </c>
      <c r="F24" s="90">
        <f>F23</f>
        <v>2200</v>
      </c>
    </row>
    <row r="25" spans="1:9" customFormat="1" ht="15">
      <c r="A25" s="183" t="s">
        <v>141</v>
      </c>
      <c r="B25" s="183" t="s">
        <v>216</v>
      </c>
      <c r="C25" s="97" t="s">
        <v>184</v>
      </c>
      <c r="D25" s="98">
        <v>1</v>
      </c>
      <c r="E25" s="98"/>
      <c r="F25" s="99">
        <v>252.5</v>
      </c>
    </row>
    <row r="26" spans="1:9" customFormat="1" ht="26.25" customHeight="1">
      <c r="A26" s="184"/>
      <c r="B26" s="184"/>
      <c r="C26" s="94" t="s">
        <v>217</v>
      </c>
      <c r="D26" s="101" t="s">
        <v>131</v>
      </c>
      <c r="E26" s="110" t="s">
        <v>131</v>
      </c>
      <c r="F26" s="102">
        <f>F25</f>
        <v>252.5</v>
      </c>
    </row>
    <row r="27" spans="1:9" customFormat="1" ht="15">
      <c r="A27" s="176" t="s">
        <v>141</v>
      </c>
      <c r="B27" s="176"/>
      <c r="C27" s="176"/>
      <c r="D27" s="176"/>
      <c r="E27" s="176"/>
      <c r="F27" s="95">
        <f>F26+F24+F22</f>
        <v>2759.34</v>
      </c>
    </row>
    <row r="28" spans="1:9" customFormat="1" ht="15">
      <c r="A28" s="176" t="s">
        <v>143</v>
      </c>
      <c r="B28" s="176"/>
      <c r="C28" s="176"/>
      <c r="D28" s="176"/>
      <c r="E28" s="176"/>
      <c r="F28" s="95">
        <f>F27+F19+F18</f>
        <v>3243.84</v>
      </c>
    </row>
    <row r="29" spans="1:9" customFormat="1" ht="15">
      <c r="A29" s="176" t="s">
        <v>144</v>
      </c>
      <c r="B29" s="176"/>
      <c r="C29" s="176"/>
      <c r="D29" s="176"/>
      <c r="E29" s="176"/>
      <c r="F29" s="95">
        <f>F28+F15</f>
        <v>3833.61</v>
      </c>
      <c r="I29" s="96"/>
    </row>
    <row r="30" spans="1:9" ht="15">
      <c r="A30" s="176" t="s">
        <v>145</v>
      </c>
      <c r="B30" s="176"/>
      <c r="C30" s="176"/>
      <c r="D30" s="176"/>
      <c r="E30" s="176"/>
      <c r="F30" s="103">
        <v>0</v>
      </c>
      <c r="G30"/>
    </row>
    <row r="31" spans="1:9" ht="15">
      <c r="A31" s="176" t="s">
        <v>146</v>
      </c>
      <c r="B31" s="176"/>
      <c r="C31" s="176"/>
      <c r="D31" s="176"/>
      <c r="E31" s="176"/>
      <c r="F31" s="103">
        <v>0</v>
      </c>
      <c r="G31"/>
    </row>
    <row r="32" spans="1:9" ht="15">
      <c r="A32" s="183" t="s">
        <v>188</v>
      </c>
      <c r="B32" s="183" t="s">
        <v>42</v>
      </c>
      <c r="C32" s="97" t="s">
        <v>148</v>
      </c>
      <c r="D32" s="98">
        <v>10</v>
      </c>
      <c r="E32" s="98"/>
      <c r="F32" s="99">
        <v>142.5</v>
      </c>
      <c r="G32"/>
    </row>
    <row r="33" spans="1:7" ht="15">
      <c r="A33" s="187"/>
      <c r="B33" s="187"/>
      <c r="C33" s="97" t="s">
        <v>149</v>
      </c>
      <c r="D33" s="98">
        <v>10</v>
      </c>
      <c r="E33" s="98"/>
      <c r="F33" s="99">
        <v>157</v>
      </c>
      <c r="G33"/>
    </row>
    <row r="34" spans="1:7" ht="30" customHeight="1">
      <c r="A34" s="184"/>
      <c r="B34" s="184"/>
      <c r="C34" s="100" t="s">
        <v>189</v>
      </c>
      <c r="D34" s="101" t="s">
        <v>131</v>
      </c>
      <c r="E34" s="110" t="s">
        <v>131</v>
      </c>
      <c r="F34" s="102">
        <f>SUM(F32:F33)</f>
        <v>299.5</v>
      </c>
      <c r="G34"/>
    </row>
    <row r="35" spans="1:7" ht="15">
      <c r="A35" s="183" t="s">
        <v>188</v>
      </c>
      <c r="B35" s="188" t="s">
        <v>218</v>
      </c>
      <c r="C35" s="97" t="s">
        <v>193</v>
      </c>
      <c r="D35" s="98">
        <v>1.5</v>
      </c>
      <c r="E35" s="98"/>
      <c r="F35" s="99">
        <v>5.86</v>
      </c>
    </row>
    <row r="36" spans="1:7" ht="15">
      <c r="A36" s="187"/>
      <c r="B36" s="189"/>
      <c r="C36" s="97" t="s">
        <v>219</v>
      </c>
      <c r="D36" s="98">
        <v>1.5</v>
      </c>
      <c r="E36" s="98"/>
      <c r="F36" s="99">
        <v>5.79</v>
      </c>
    </row>
    <row r="37" spans="1:7" ht="15">
      <c r="A37" s="184"/>
      <c r="B37" s="190"/>
      <c r="C37" s="100" t="s">
        <v>254</v>
      </c>
      <c r="D37" s="101" t="s">
        <v>131</v>
      </c>
      <c r="E37" s="110" t="s">
        <v>131</v>
      </c>
      <c r="F37" s="102">
        <f>SUM(F35:F36)</f>
        <v>11.65</v>
      </c>
    </row>
    <row r="38" spans="1:7" ht="15">
      <c r="A38" s="191" t="s">
        <v>188</v>
      </c>
      <c r="B38" s="191" t="s">
        <v>204</v>
      </c>
      <c r="C38" s="108" t="s">
        <v>156</v>
      </c>
      <c r="D38" s="98">
        <v>3</v>
      </c>
      <c r="E38" s="98"/>
      <c r="F38" s="99">
        <v>30</v>
      </c>
    </row>
    <row r="39" spans="1:7" ht="15">
      <c r="A39" s="191"/>
      <c r="B39" s="191"/>
      <c r="C39" s="108" t="s">
        <v>134</v>
      </c>
      <c r="D39" s="98">
        <v>20</v>
      </c>
      <c r="E39" s="98"/>
      <c r="F39" s="99">
        <v>36.25</v>
      </c>
    </row>
    <row r="40" spans="1:7" ht="15">
      <c r="A40" s="191"/>
      <c r="B40" s="191"/>
      <c r="C40" s="108" t="s">
        <v>177</v>
      </c>
      <c r="D40" s="98">
        <v>6</v>
      </c>
      <c r="E40" s="98"/>
      <c r="F40" s="99">
        <v>7.2</v>
      </c>
    </row>
    <row r="41" spans="1:7" ht="15">
      <c r="A41" s="191"/>
      <c r="B41" s="191"/>
      <c r="C41" s="108" t="s">
        <v>220</v>
      </c>
      <c r="D41" s="98">
        <v>10</v>
      </c>
      <c r="E41" s="98"/>
      <c r="F41" s="99">
        <v>60</v>
      </c>
    </row>
    <row r="42" spans="1:7" ht="15">
      <c r="A42" s="191"/>
      <c r="B42" s="191"/>
      <c r="C42" s="108" t="s">
        <v>154</v>
      </c>
      <c r="D42" s="98">
        <v>3</v>
      </c>
      <c r="E42" s="98"/>
      <c r="F42" s="99">
        <v>395.27</v>
      </c>
    </row>
    <row r="43" spans="1:7" ht="15">
      <c r="A43" s="191"/>
      <c r="B43" s="191"/>
      <c r="C43" s="108" t="s">
        <v>155</v>
      </c>
      <c r="D43" s="98">
        <v>3</v>
      </c>
      <c r="E43" s="98"/>
      <c r="F43" s="109">
        <v>1200.97</v>
      </c>
    </row>
    <row r="44" spans="1:7" ht="15">
      <c r="A44" s="191"/>
      <c r="B44" s="191"/>
      <c r="C44" s="108" t="s">
        <v>185</v>
      </c>
      <c r="D44" s="98">
        <v>1</v>
      </c>
      <c r="E44" s="98"/>
      <c r="F44" s="99">
        <v>169.2</v>
      </c>
    </row>
    <row r="45" spans="1:7" ht="15">
      <c r="A45" s="191"/>
      <c r="B45" s="191"/>
      <c r="C45" s="108" t="s">
        <v>186</v>
      </c>
      <c r="D45" s="98">
        <v>10</v>
      </c>
      <c r="E45" s="98"/>
      <c r="F45" s="109">
        <v>3015</v>
      </c>
    </row>
    <row r="46" spans="1:7" ht="15">
      <c r="A46" s="191"/>
      <c r="B46" s="191"/>
      <c r="C46" s="108" t="s">
        <v>187</v>
      </c>
      <c r="D46" s="98">
        <v>6</v>
      </c>
      <c r="E46" s="98"/>
      <c r="F46" s="99">
        <v>180</v>
      </c>
    </row>
    <row r="47" spans="1:7" ht="15">
      <c r="A47" s="191"/>
      <c r="B47" s="191"/>
      <c r="C47" s="108" t="s">
        <v>175</v>
      </c>
      <c r="D47" s="98">
        <v>2</v>
      </c>
      <c r="E47" s="98"/>
      <c r="F47" s="99">
        <v>464.45</v>
      </c>
    </row>
    <row r="48" spans="1:7" ht="15">
      <c r="A48" s="191"/>
      <c r="B48" s="191"/>
      <c r="C48" s="108" t="s">
        <v>158</v>
      </c>
      <c r="D48" s="98">
        <v>3</v>
      </c>
      <c r="E48" s="98"/>
      <c r="F48" s="99">
        <v>45</v>
      </c>
    </row>
    <row r="49" spans="1:9" ht="15">
      <c r="A49" s="191"/>
      <c r="B49" s="191"/>
      <c r="C49" s="108" t="s">
        <v>142</v>
      </c>
      <c r="D49" s="98">
        <v>4</v>
      </c>
      <c r="E49" s="98"/>
      <c r="F49" s="99">
        <v>20</v>
      </c>
    </row>
    <row r="50" spans="1:9" ht="32.25" customHeight="1">
      <c r="A50" s="191"/>
      <c r="B50" s="191"/>
      <c r="C50" s="100" t="s">
        <v>178</v>
      </c>
      <c r="D50" s="101" t="s">
        <v>131</v>
      </c>
      <c r="E50" s="110" t="s">
        <v>131</v>
      </c>
      <c r="F50" s="102">
        <f>SUM(F38:F49)</f>
        <v>5623.34</v>
      </c>
    </row>
    <row r="51" spans="1:9" ht="15">
      <c r="A51" s="183" t="s">
        <v>188</v>
      </c>
      <c r="B51" s="188" t="s">
        <v>69</v>
      </c>
      <c r="C51" s="97" t="s">
        <v>221</v>
      </c>
      <c r="D51" s="98">
        <v>0.26600000000000001</v>
      </c>
      <c r="E51" s="98"/>
      <c r="F51" s="109">
        <v>1330</v>
      </c>
    </row>
    <row r="52" spans="1:9" ht="15">
      <c r="A52" s="187"/>
      <c r="B52" s="189"/>
      <c r="C52" s="97" t="s">
        <v>222</v>
      </c>
      <c r="D52" s="98">
        <v>4</v>
      </c>
      <c r="E52" s="98"/>
      <c r="F52" s="99">
        <v>210</v>
      </c>
    </row>
    <row r="53" spans="1:9" ht="15">
      <c r="A53" s="187"/>
      <c r="B53" s="189"/>
      <c r="C53" s="97" t="s">
        <v>176</v>
      </c>
      <c r="D53" s="98">
        <v>1</v>
      </c>
      <c r="E53" s="98"/>
      <c r="F53" s="99">
        <v>60</v>
      </c>
    </row>
    <row r="54" spans="1:9" ht="15.75" customHeight="1">
      <c r="A54" s="184"/>
      <c r="B54" s="190"/>
      <c r="C54" s="93" t="s">
        <v>136</v>
      </c>
      <c r="D54" s="89" t="s">
        <v>131</v>
      </c>
      <c r="E54" s="113" t="s">
        <v>131</v>
      </c>
      <c r="F54" s="90">
        <f>SUM(F51:F53)</f>
        <v>1600</v>
      </c>
    </row>
    <row r="55" spans="1:9" ht="15">
      <c r="A55" s="183" t="s">
        <v>188</v>
      </c>
      <c r="B55" s="188" t="s">
        <v>223</v>
      </c>
      <c r="C55" s="97" t="s">
        <v>197</v>
      </c>
      <c r="D55" s="98">
        <v>2</v>
      </c>
      <c r="E55" s="98"/>
      <c r="F55" s="109">
        <v>1460</v>
      </c>
    </row>
    <row r="56" spans="1:9" ht="15">
      <c r="A56" s="187"/>
      <c r="B56" s="189"/>
      <c r="C56" s="97" t="s">
        <v>151</v>
      </c>
      <c r="D56" s="98">
        <v>3</v>
      </c>
      <c r="E56" s="98"/>
      <c r="F56" s="109">
        <v>1050</v>
      </c>
    </row>
    <row r="57" spans="1:9" ht="15">
      <c r="A57" s="184"/>
      <c r="B57" s="190"/>
      <c r="C57" s="114" t="s">
        <v>224</v>
      </c>
      <c r="D57" s="101" t="s">
        <v>131</v>
      </c>
      <c r="E57" s="110" t="s">
        <v>131</v>
      </c>
      <c r="F57" s="102">
        <f>SUM(F55:F56)</f>
        <v>2510</v>
      </c>
    </row>
    <row r="58" spans="1:9" ht="15">
      <c r="A58" s="183" t="s">
        <v>188</v>
      </c>
      <c r="B58" s="188" t="s">
        <v>150</v>
      </c>
      <c r="C58" s="97" t="s">
        <v>191</v>
      </c>
      <c r="D58" s="98">
        <v>2</v>
      </c>
      <c r="E58" s="98"/>
      <c r="F58" s="99">
        <v>46</v>
      </c>
    </row>
    <row r="59" spans="1:9" ht="15">
      <c r="A59" s="187"/>
      <c r="B59" s="189"/>
      <c r="C59" s="97" t="s">
        <v>190</v>
      </c>
      <c r="D59" s="98">
        <v>1</v>
      </c>
      <c r="E59" s="98"/>
      <c r="F59" s="99">
        <v>230</v>
      </c>
    </row>
    <row r="60" spans="1:9" ht="15">
      <c r="A60" s="184"/>
      <c r="B60" s="190"/>
      <c r="C60" s="94" t="s">
        <v>152</v>
      </c>
      <c r="D60" s="101" t="s">
        <v>131</v>
      </c>
      <c r="E60" s="110" t="s">
        <v>131</v>
      </c>
      <c r="F60" s="102">
        <f>SUM(F58:F59)</f>
        <v>276</v>
      </c>
    </row>
    <row r="61" spans="1:9" ht="15">
      <c r="A61" s="176" t="s">
        <v>147</v>
      </c>
      <c r="B61" s="176"/>
      <c r="C61" s="176"/>
      <c r="D61" s="176"/>
      <c r="E61" s="176"/>
      <c r="F61" s="103">
        <f>F34+F37+F50+F54+F57+F60</f>
        <v>10320.49</v>
      </c>
    </row>
    <row r="62" spans="1:9" ht="15">
      <c r="A62" s="176" t="s">
        <v>159</v>
      </c>
      <c r="B62" s="176"/>
      <c r="C62" s="176"/>
      <c r="D62" s="176"/>
      <c r="E62" s="176"/>
      <c r="F62" s="103">
        <f>F61+F31+F30</f>
        <v>10320.49</v>
      </c>
    </row>
    <row r="63" spans="1:9" ht="15">
      <c r="A63" s="176" t="s">
        <v>160</v>
      </c>
      <c r="B63" s="176"/>
      <c r="C63" s="176"/>
      <c r="D63" s="176"/>
      <c r="E63" s="176"/>
      <c r="F63" s="104">
        <f>F62+F29</f>
        <v>14154.1</v>
      </c>
      <c r="G63" s="105"/>
      <c r="H63"/>
      <c r="I63" s="96"/>
    </row>
    <row r="64" spans="1:9">
      <c r="A64" s="177" t="s">
        <v>161</v>
      </c>
      <c r="B64" s="180" t="s">
        <v>43</v>
      </c>
      <c r="C64" s="84" t="s">
        <v>162</v>
      </c>
      <c r="D64" s="85">
        <v>3</v>
      </c>
      <c r="E64" s="85"/>
      <c r="F64" s="86">
        <v>106.15</v>
      </c>
    </row>
    <row r="65" spans="1:6" ht="15">
      <c r="A65" s="179"/>
      <c r="B65" s="182"/>
      <c r="C65" s="106" t="s">
        <v>163</v>
      </c>
      <c r="D65" s="89" t="s">
        <v>131</v>
      </c>
      <c r="E65" s="89" t="s">
        <v>131</v>
      </c>
      <c r="F65" s="90">
        <f>SUM(F64)</f>
        <v>106.15</v>
      </c>
    </row>
    <row r="66" spans="1:6">
      <c r="A66" s="177" t="s">
        <v>161</v>
      </c>
      <c r="B66" s="177" t="s">
        <v>232</v>
      </c>
      <c r="C66" s="84" t="s">
        <v>193</v>
      </c>
      <c r="D66" s="85">
        <v>1.5</v>
      </c>
      <c r="E66" s="85"/>
      <c r="F66" s="86">
        <v>5.87</v>
      </c>
    </row>
    <row r="67" spans="1:6">
      <c r="A67" s="178"/>
      <c r="B67" s="178"/>
      <c r="C67" s="84" t="s">
        <v>219</v>
      </c>
      <c r="D67" s="85">
        <v>1.5</v>
      </c>
      <c r="E67" s="85"/>
      <c r="F67" s="86">
        <v>5.79</v>
      </c>
    </row>
    <row r="68" spans="1:6" ht="15">
      <c r="A68" s="179"/>
      <c r="B68" s="179"/>
      <c r="C68" s="88" t="s">
        <v>225</v>
      </c>
      <c r="D68" s="89" t="s">
        <v>131</v>
      </c>
      <c r="E68" s="89" t="s">
        <v>131</v>
      </c>
      <c r="F68" s="90">
        <f>SUM(F66:F67)</f>
        <v>11.66</v>
      </c>
    </row>
    <row r="69" spans="1:6">
      <c r="A69" s="177" t="s">
        <v>161</v>
      </c>
      <c r="B69" s="177" t="s">
        <v>150</v>
      </c>
      <c r="C69" s="84" t="s">
        <v>198</v>
      </c>
      <c r="D69" s="85">
        <v>8</v>
      </c>
      <c r="E69" s="85"/>
      <c r="F69" s="92">
        <v>1680</v>
      </c>
    </row>
    <row r="70" spans="1:6" ht="15">
      <c r="A70" s="179"/>
      <c r="B70" s="179"/>
      <c r="C70" s="88" t="s">
        <v>152</v>
      </c>
      <c r="D70" s="89" t="s">
        <v>131</v>
      </c>
      <c r="E70" s="89" t="s">
        <v>131</v>
      </c>
      <c r="F70" s="90">
        <f>SUM(F69)</f>
        <v>1680</v>
      </c>
    </row>
    <row r="71" spans="1:6">
      <c r="A71" s="177" t="s">
        <v>161</v>
      </c>
      <c r="B71" s="177" t="s">
        <v>181</v>
      </c>
      <c r="C71" s="84" t="s">
        <v>226</v>
      </c>
      <c r="D71" s="85">
        <v>2</v>
      </c>
      <c r="E71" s="85"/>
      <c r="F71" s="86">
        <v>140</v>
      </c>
    </row>
    <row r="72" spans="1:6" ht="15">
      <c r="A72" s="179"/>
      <c r="B72" s="179"/>
      <c r="C72" s="88" t="s">
        <v>201</v>
      </c>
      <c r="D72" s="89" t="s">
        <v>131</v>
      </c>
      <c r="E72" s="89" t="s">
        <v>131</v>
      </c>
      <c r="F72" s="90">
        <f>SUM(F71)</f>
        <v>140</v>
      </c>
    </row>
    <row r="73" spans="1:6">
      <c r="A73" s="177" t="s">
        <v>161</v>
      </c>
      <c r="B73" s="177" t="s">
        <v>227</v>
      </c>
      <c r="C73" s="84" t="s">
        <v>192</v>
      </c>
      <c r="D73" s="85">
        <v>2</v>
      </c>
      <c r="E73" s="85"/>
      <c r="F73" s="86">
        <v>36</v>
      </c>
    </row>
    <row r="74" spans="1:6" ht="27.75" customHeight="1">
      <c r="A74" s="179"/>
      <c r="B74" s="179"/>
      <c r="C74" s="88" t="s">
        <v>228</v>
      </c>
      <c r="D74" s="89" t="s">
        <v>131</v>
      </c>
      <c r="E74" s="89" t="s">
        <v>131</v>
      </c>
      <c r="F74" s="90">
        <f>SUM(F73)</f>
        <v>36</v>
      </c>
    </row>
    <row r="75" spans="1:6">
      <c r="A75" s="177" t="s">
        <v>161</v>
      </c>
      <c r="B75" s="177" t="s">
        <v>42</v>
      </c>
      <c r="C75" s="84" t="s">
        <v>135</v>
      </c>
      <c r="D75" s="85">
        <v>10</v>
      </c>
      <c r="E75" s="85"/>
      <c r="F75" s="86">
        <v>157</v>
      </c>
    </row>
    <row r="76" spans="1:6">
      <c r="A76" s="178"/>
      <c r="B76" s="178"/>
      <c r="C76" s="84" t="s">
        <v>149</v>
      </c>
      <c r="D76" s="85">
        <v>5</v>
      </c>
      <c r="E76" s="85"/>
      <c r="F76" s="86">
        <v>78.5</v>
      </c>
    </row>
    <row r="77" spans="1:6" ht="30.75" customHeight="1">
      <c r="A77" s="179"/>
      <c r="B77" s="179"/>
      <c r="C77" s="91" t="s">
        <v>200</v>
      </c>
      <c r="D77" s="89" t="s">
        <v>131</v>
      </c>
      <c r="E77" s="89" t="s">
        <v>131</v>
      </c>
      <c r="F77" s="90">
        <f>SUM(F75:F76)</f>
        <v>235.5</v>
      </c>
    </row>
    <row r="78" spans="1:6">
      <c r="A78" s="177" t="s">
        <v>161</v>
      </c>
      <c r="B78" s="185" t="s">
        <v>164</v>
      </c>
      <c r="C78" s="84" t="s">
        <v>165</v>
      </c>
      <c r="D78" s="85">
        <v>1</v>
      </c>
      <c r="E78" s="85"/>
      <c r="F78" s="86">
        <v>450</v>
      </c>
    </row>
    <row r="79" spans="1:6" ht="15">
      <c r="A79" s="179"/>
      <c r="B79" s="186"/>
      <c r="C79" s="88" t="s">
        <v>166</v>
      </c>
      <c r="D79" s="89" t="s">
        <v>131</v>
      </c>
      <c r="E79" s="89" t="s">
        <v>131</v>
      </c>
      <c r="F79" s="90">
        <f>SUM(F78)</f>
        <v>450</v>
      </c>
    </row>
    <row r="80" spans="1:6" ht="15">
      <c r="A80" s="176" t="s">
        <v>161</v>
      </c>
      <c r="B80" s="176"/>
      <c r="C80" s="176"/>
      <c r="D80" s="176"/>
      <c r="E80" s="176"/>
      <c r="F80" s="103">
        <f>F79+F77+F74+F72+F70+F68+F65</f>
        <v>2659.31</v>
      </c>
    </row>
    <row r="81" spans="1:6">
      <c r="A81" s="177" t="s">
        <v>168</v>
      </c>
      <c r="B81" s="180" t="s">
        <v>229</v>
      </c>
      <c r="C81" s="84" t="s">
        <v>230</v>
      </c>
      <c r="D81" s="85">
        <v>4</v>
      </c>
      <c r="E81" s="85"/>
      <c r="F81" s="86">
        <v>460</v>
      </c>
    </row>
    <row r="82" spans="1:6">
      <c r="A82" s="178"/>
      <c r="B82" s="181"/>
      <c r="C82" s="84" t="s">
        <v>169</v>
      </c>
      <c r="D82" s="85">
        <v>0.22</v>
      </c>
      <c r="E82" s="85"/>
      <c r="F82" s="86">
        <v>27.5</v>
      </c>
    </row>
    <row r="83" spans="1:6" ht="15">
      <c r="A83" s="179"/>
      <c r="B83" s="182"/>
      <c r="C83" s="88" t="s">
        <v>231</v>
      </c>
      <c r="D83" s="89" t="s">
        <v>131</v>
      </c>
      <c r="E83" s="89" t="s">
        <v>131</v>
      </c>
      <c r="F83" s="90">
        <f>SUM(F81:F82)</f>
        <v>487.5</v>
      </c>
    </row>
    <row r="84" spans="1:6">
      <c r="A84" s="177" t="s">
        <v>168</v>
      </c>
      <c r="B84" s="180" t="s">
        <v>232</v>
      </c>
      <c r="C84" s="84" t="s">
        <v>193</v>
      </c>
      <c r="D84" s="85">
        <v>1</v>
      </c>
      <c r="E84" s="85"/>
      <c r="F84" s="86">
        <v>3.91</v>
      </c>
    </row>
    <row r="85" spans="1:6">
      <c r="A85" s="178"/>
      <c r="B85" s="181"/>
      <c r="C85" s="84" t="s">
        <v>205</v>
      </c>
      <c r="D85" s="85">
        <v>1</v>
      </c>
      <c r="E85" s="85"/>
      <c r="F85" s="86">
        <v>20.51</v>
      </c>
    </row>
    <row r="86" spans="1:6">
      <c r="A86" s="178"/>
      <c r="B86" s="181"/>
      <c r="C86" s="84" t="s">
        <v>199</v>
      </c>
      <c r="D86" s="85">
        <v>1</v>
      </c>
      <c r="E86" s="85"/>
      <c r="F86" s="86">
        <v>8.6</v>
      </c>
    </row>
    <row r="87" spans="1:6">
      <c r="A87" s="178"/>
      <c r="B87" s="181"/>
      <c r="C87" s="84" t="s">
        <v>171</v>
      </c>
      <c r="D87" s="85">
        <v>20</v>
      </c>
      <c r="E87" s="85"/>
      <c r="F87" s="86">
        <v>10</v>
      </c>
    </row>
    <row r="88" spans="1:6">
      <c r="A88" s="178"/>
      <c r="B88" s="181"/>
      <c r="C88" s="84" t="s">
        <v>172</v>
      </c>
      <c r="D88" s="85">
        <v>6</v>
      </c>
      <c r="E88" s="85"/>
      <c r="F88" s="86">
        <v>3</v>
      </c>
    </row>
    <row r="89" spans="1:6" ht="15">
      <c r="A89" s="179"/>
      <c r="B89" s="182"/>
      <c r="C89" s="88" t="s">
        <v>225</v>
      </c>
      <c r="D89" s="89" t="s">
        <v>131</v>
      </c>
      <c r="E89" s="89" t="s">
        <v>131</v>
      </c>
      <c r="F89" s="90">
        <f>SUM(F84:F88)</f>
        <v>46.02</v>
      </c>
    </row>
    <row r="90" spans="1:6">
      <c r="A90" s="177" t="s">
        <v>168</v>
      </c>
      <c r="B90" s="177" t="s">
        <v>233</v>
      </c>
      <c r="C90" s="84" t="s">
        <v>177</v>
      </c>
      <c r="D90" s="85">
        <v>10</v>
      </c>
      <c r="E90" s="85"/>
      <c r="F90" s="86">
        <v>12</v>
      </c>
    </row>
    <row r="91" spans="1:6" ht="30">
      <c r="A91" s="179"/>
      <c r="B91" s="179"/>
      <c r="C91" s="88" t="s">
        <v>234</v>
      </c>
      <c r="D91" s="89" t="s">
        <v>131</v>
      </c>
      <c r="E91" s="89" t="s">
        <v>131</v>
      </c>
      <c r="F91" s="90">
        <f>SUM(F90)</f>
        <v>12</v>
      </c>
    </row>
    <row r="92" spans="1:6">
      <c r="A92" s="177" t="s">
        <v>168</v>
      </c>
      <c r="B92" s="177" t="s">
        <v>235</v>
      </c>
      <c r="C92" s="84" t="s">
        <v>236</v>
      </c>
      <c r="D92" s="115">
        <v>30</v>
      </c>
      <c r="E92" s="116"/>
      <c r="F92" s="117">
        <v>897.84</v>
      </c>
    </row>
    <row r="93" spans="1:6" ht="15">
      <c r="A93" s="179"/>
      <c r="B93" s="179"/>
      <c r="C93" s="88" t="s">
        <v>237</v>
      </c>
      <c r="D93" s="89" t="s">
        <v>131</v>
      </c>
      <c r="E93" s="89" t="s">
        <v>131</v>
      </c>
      <c r="F93" s="90">
        <f>SUM(F92)</f>
        <v>897.84</v>
      </c>
    </row>
    <row r="94" spans="1:6">
      <c r="A94" s="177" t="s">
        <v>168</v>
      </c>
      <c r="B94" s="180" t="s">
        <v>153</v>
      </c>
      <c r="C94" s="84" t="s">
        <v>167</v>
      </c>
      <c r="D94" s="85">
        <v>2</v>
      </c>
      <c r="E94" s="85"/>
      <c r="F94" s="86">
        <v>60</v>
      </c>
    </row>
    <row r="95" spans="1:6">
      <c r="A95" s="178"/>
      <c r="B95" s="181"/>
      <c r="C95" s="84" t="s">
        <v>157</v>
      </c>
      <c r="D95" s="85">
        <v>2</v>
      </c>
      <c r="E95" s="85"/>
      <c r="F95" s="86">
        <v>15.88</v>
      </c>
    </row>
    <row r="96" spans="1:6" ht="15">
      <c r="A96" s="179"/>
      <c r="B96" s="182"/>
      <c r="C96" s="94" t="s">
        <v>170</v>
      </c>
      <c r="D96" s="89" t="s">
        <v>131</v>
      </c>
      <c r="E96" s="89" t="s">
        <v>131</v>
      </c>
      <c r="F96" s="90">
        <f>SUM(F94:F95)</f>
        <v>75.88</v>
      </c>
    </row>
    <row r="97" spans="1:9">
      <c r="A97" s="177" t="s">
        <v>168</v>
      </c>
      <c r="B97" s="177" t="s">
        <v>182</v>
      </c>
      <c r="C97" s="84" t="s">
        <v>173</v>
      </c>
      <c r="D97" s="85">
        <v>1</v>
      </c>
      <c r="E97" s="85"/>
      <c r="F97" s="86">
        <v>66</v>
      </c>
    </row>
    <row r="98" spans="1:9" ht="15">
      <c r="A98" s="179"/>
      <c r="B98" s="179"/>
      <c r="C98" s="94" t="s">
        <v>183</v>
      </c>
      <c r="D98" s="89" t="s">
        <v>131</v>
      </c>
      <c r="E98" s="89" t="s">
        <v>131</v>
      </c>
      <c r="F98" s="90">
        <f>SUM(F97)</f>
        <v>66</v>
      </c>
    </row>
    <row r="99" spans="1:9">
      <c r="A99" s="177" t="s">
        <v>168</v>
      </c>
      <c r="B99" s="183" t="s">
        <v>238</v>
      </c>
      <c r="C99" s="84" t="s">
        <v>239</v>
      </c>
      <c r="D99" s="85">
        <v>3</v>
      </c>
      <c r="E99" s="85"/>
      <c r="F99" s="92">
        <v>1035</v>
      </c>
    </row>
    <row r="100" spans="1:9" ht="15">
      <c r="A100" s="179"/>
      <c r="B100" s="184"/>
      <c r="C100" s="88" t="s">
        <v>240</v>
      </c>
      <c r="D100" s="89" t="s">
        <v>131</v>
      </c>
      <c r="E100" s="89" t="s">
        <v>131</v>
      </c>
      <c r="F100" s="90">
        <f>SUM(F99)</f>
        <v>1035</v>
      </c>
    </row>
    <row r="101" spans="1:9" ht="15">
      <c r="A101" s="176" t="s">
        <v>168</v>
      </c>
      <c r="B101" s="176"/>
      <c r="C101" s="176"/>
      <c r="D101" s="176"/>
      <c r="E101" s="176"/>
      <c r="F101" s="103">
        <f>F100+F98+F96+F91+F89+F83+F93</f>
        <v>2620.2400000000002</v>
      </c>
    </row>
    <row r="102" spans="1:9">
      <c r="A102" s="177" t="s">
        <v>174</v>
      </c>
      <c r="B102" s="177" t="s">
        <v>241</v>
      </c>
      <c r="C102" s="84" t="s">
        <v>242</v>
      </c>
      <c r="D102" s="85">
        <v>1</v>
      </c>
      <c r="E102" s="85"/>
      <c r="F102" s="92">
        <v>3270</v>
      </c>
    </row>
    <row r="103" spans="1:9">
      <c r="A103" s="178"/>
      <c r="B103" s="178"/>
      <c r="C103" s="84" t="s">
        <v>132</v>
      </c>
      <c r="D103" s="85">
        <v>2</v>
      </c>
      <c r="E103" s="85"/>
      <c r="F103" s="86">
        <v>342</v>
      </c>
    </row>
    <row r="104" spans="1:9">
      <c r="A104" s="178"/>
      <c r="B104" s="178"/>
      <c r="C104" s="84" t="s">
        <v>133</v>
      </c>
      <c r="D104" s="85">
        <v>2</v>
      </c>
      <c r="E104" s="85"/>
      <c r="F104" s="86">
        <v>350</v>
      </c>
    </row>
    <row r="105" spans="1:9" ht="43.5" customHeight="1">
      <c r="A105" s="179"/>
      <c r="B105" s="179"/>
      <c r="C105" s="88" t="s">
        <v>243</v>
      </c>
      <c r="D105" s="89" t="s">
        <v>131</v>
      </c>
      <c r="E105" s="89" t="s">
        <v>131</v>
      </c>
      <c r="F105" s="90">
        <f>SUM(F102:F104)</f>
        <v>3962</v>
      </c>
    </row>
    <row r="106" spans="1:9">
      <c r="A106" s="177" t="s">
        <v>174</v>
      </c>
      <c r="B106" s="177" t="s">
        <v>244</v>
      </c>
      <c r="C106" s="84" t="s">
        <v>245</v>
      </c>
      <c r="D106" s="85">
        <v>4</v>
      </c>
      <c r="E106" s="85"/>
      <c r="F106" s="86">
        <v>920</v>
      </c>
    </row>
    <row r="107" spans="1:9">
      <c r="A107" s="178"/>
      <c r="B107" s="178"/>
      <c r="C107" s="84" t="s">
        <v>246</v>
      </c>
      <c r="D107" s="85">
        <v>35</v>
      </c>
      <c r="E107" s="85"/>
      <c r="F107" s="86">
        <v>420</v>
      </c>
    </row>
    <row r="108" spans="1:9" ht="25.5">
      <c r="A108" s="178"/>
      <c r="B108" s="178"/>
      <c r="C108" s="84" t="s">
        <v>247</v>
      </c>
      <c r="D108" s="85"/>
      <c r="E108" s="85"/>
      <c r="F108" s="86">
        <v>14308.92</v>
      </c>
    </row>
    <row r="109" spans="1:9" ht="30.75" customHeight="1">
      <c r="A109" s="179"/>
      <c r="B109" s="179"/>
      <c r="C109" s="88" t="s">
        <v>248</v>
      </c>
      <c r="D109" s="89" t="s">
        <v>131</v>
      </c>
      <c r="E109" s="89" t="s">
        <v>131</v>
      </c>
      <c r="F109" s="90">
        <f>SUM(F106:F108)</f>
        <v>15648.92</v>
      </c>
    </row>
    <row r="110" spans="1:9" ht="15">
      <c r="A110" s="176" t="s">
        <v>174</v>
      </c>
      <c r="B110" s="176"/>
      <c r="C110" s="176"/>
      <c r="D110" s="176"/>
      <c r="E110" s="176"/>
      <c r="F110" s="103">
        <f>F109+F105</f>
        <v>19610.919999999998</v>
      </c>
    </row>
    <row r="111" spans="1:9" ht="15">
      <c r="A111" s="176" t="s">
        <v>179</v>
      </c>
      <c r="B111" s="176"/>
      <c r="C111" s="176"/>
      <c r="D111" s="176"/>
      <c r="E111" s="176"/>
      <c r="F111" s="104">
        <f>F110+F101+F80</f>
        <v>24890.47</v>
      </c>
      <c r="G111" s="112"/>
      <c r="H111" s="112"/>
      <c r="I111" s="118"/>
    </row>
    <row r="112" spans="1:9" ht="15">
      <c r="A112" s="176" t="s">
        <v>180</v>
      </c>
      <c r="B112" s="176"/>
      <c r="C112" s="176"/>
      <c r="D112" s="176"/>
      <c r="E112" s="176"/>
      <c r="F112" s="103">
        <f>F111+F63</f>
        <v>39044.57</v>
      </c>
      <c r="G112" s="111"/>
    </row>
    <row r="113" spans="1:6">
      <c r="F113" s="107">
        <f>F112-'Фабричная дом № 6'!D29</f>
        <v>0</v>
      </c>
    </row>
    <row r="114" spans="1:6">
      <c r="F114" s="119"/>
    </row>
    <row r="115" spans="1:6" ht="15">
      <c r="A115" s="120" t="s">
        <v>249</v>
      </c>
    </row>
    <row r="116" spans="1:6">
      <c r="A116" s="175" t="s">
        <v>250</v>
      </c>
      <c r="B116" s="175" t="s">
        <v>251</v>
      </c>
      <c r="C116" s="84" t="s">
        <v>252</v>
      </c>
      <c r="D116" s="85">
        <v>1</v>
      </c>
      <c r="E116" s="85"/>
      <c r="F116" s="86">
        <v>192</v>
      </c>
    </row>
    <row r="117" spans="1:6">
      <c r="A117" s="175"/>
      <c r="B117" s="175"/>
      <c r="C117" s="84" t="s">
        <v>253</v>
      </c>
      <c r="D117" s="85">
        <v>6</v>
      </c>
      <c r="E117" s="85"/>
      <c r="F117" s="86">
        <v>810</v>
      </c>
    </row>
    <row r="118" spans="1:6" ht="15">
      <c r="A118" s="175"/>
      <c r="B118" s="175"/>
      <c r="C118" s="121" t="s">
        <v>251</v>
      </c>
      <c r="D118" s="121"/>
      <c r="E118" s="121"/>
      <c r="F118" s="122">
        <f>SUM(F116:F117)</f>
        <v>1002</v>
      </c>
    </row>
  </sheetData>
  <mergeCells count="82">
    <mergeCell ref="A4:F4"/>
    <mergeCell ref="A1:F1"/>
    <mergeCell ref="A2:F2"/>
    <mergeCell ref="A6:A7"/>
    <mergeCell ref="B6:B7"/>
    <mergeCell ref="A8:A9"/>
    <mergeCell ref="B8:B9"/>
    <mergeCell ref="A10:A11"/>
    <mergeCell ref="B10:B11"/>
    <mergeCell ref="A12:A13"/>
    <mergeCell ref="B12:B13"/>
    <mergeCell ref="A14:E14"/>
    <mergeCell ref="A15:E15"/>
    <mergeCell ref="A16:A17"/>
    <mergeCell ref="B16:B17"/>
    <mergeCell ref="A18:E18"/>
    <mergeCell ref="A19:E19"/>
    <mergeCell ref="A20:A22"/>
    <mergeCell ref="B20:B22"/>
    <mergeCell ref="A23:A24"/>
    <mergeCell ref="B23:B24"/>
    <mergeCell ref="A38:A50"/>
    <mergeCell ref="B38:B50"/>
    <mergeCell ref="A25:A26"/>
    <mergeCell ref="B25:B26"/>
    <mergeCell ref="A27:E27"/>
    <mergeCell ref="A28:E28"/>
    <mergeCell ref="A29:E29"/>
    <mergeCell ref="A30:E30"/>
    <mergeCell ref="A31:E31"/>
    <mergeCell ref="A32:A34"/>
    <mergeCell ref="B32:B34"/>
    <mergeCell ref="A35:A37"/>
    <mergeCell ref="B35:B37"/>
    <mergeCell ref="A66:A68"/>
    <mergeCell ref="B66:B68"/>
    <mergeCell ref="A51:A54"/>
    <mergeCell ref="B51:B54"/>
    <mergeCell ref="A55:A57"/>
    <mergeCell ref="B55:B57"/>
    <mergeCell ref="A58:A60"/>
    <mergeCell ref="B58:B60"/>
    <mergeCell ref="A61:E61"/>
    <mergeCell ref="A62:E62"/>
    <mergeCell ref="A63:E63"/>
    <mergeCell ref="A64:A65"/>
    <mergeCell ref="B64:B65"/>
    <mergeCell ref="A81:A83"/>
    <mergeCell ref="B81:B83"/>
    <mergeCell ref="A69:A70"/>
    <mergeCell ref="B69:B70"/>
    <mergeCell ref="A71:A72"/>
    <mergeCell ref="B71:B72"/>
    <mergeCell ref="A73:A74"/>
    <mergeCell ref="B73:B74"/>
    <mergeCell ref="A75:A77"/>
    <mergeCell ref="B75:B77"/>
    <mergeCell ref="A78:A79"/>
    <mergeCell ref="B78:B79"/>
    <mergeCell ref="A80:E80"/>
    <mergeCell ref="A84:A89"/>
    <mergeCell ref="B84:B89"/>
    <mergeCell ref="A90:A91"/>
    <mergeCell ref="B90:B91"/>
    <mergeCell ref="A92:A93"/>
    <mergeCell ref="B92:B93"/>
    <mergeCell ref="A94:A96"/>
    <mergeCell ref="B94:B96"/>
    <mergeCell ref="A97:A98"/>
    <mergeCell ref="B97:B98"/>
    <mergeCell ref="A99:A100"/>
    <mergeCell ref="B99:B100"/>
    <mergeCell ref="A116:A118"/>
    <mergeCell ref="B116:B118"/>
    <mergeCell ref="A111:E111"/>
    <mergeCell ref="A112:E112"/>
    <mergeCell ref="A101:E101"/>
    <mergeCell ref="A102:A105"/>
    <mergeCell ref="B102:B105"/>
    <mergeCell ref="A106:A109"/>
    <mergeCell ref="B106:B109"/>
    <mergeCell ref="A110:E110"/>
  </mergeCells>
  <pageMargins left="0.86614173228346458" right="0.23622047244094491" top="0.27559055118110237" bottom="0.23622047244094491" header="0.15748031496062992" footer="0.15748031496062992"/>
  <pageSetup paperSize="9" scale="67" fitToHeight="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8"/>
  <sheetViews>
    <sheetView zoomScale="70" zoomScaleNormal="70" workbookViewId="0">
      <selection activeCell="H53" sqref="H53"/>
    </sheetView>
  </sheetViews>
  <sheetFormatPr defaultRowHeight="15"/>
  <cols>
    <col min="1" max="1" width="31.28515625" style="68" customWidth="1"/>
    <col min="2" max="2" width="11.140625" style="68" customWidth="1"/>
    <col min="3" max="3" width="11.28515625" style="68" customWidth="1"/>
    <col min="4" max="4" width="11.140625" style="68" customWidth="1"/>
    <col min="5" max="5" width="12.28515625" style="68" customWidth="1"/>
    <col min="6" max="6" width="10.85546875" style="68" customWidth="1"/>
    <col min="7" max="7" width="10.140625" style="68" customWidth="1"/>
    <col min="8" max="8" width="12.28515625" style="68" customWidth="1"/>
    <col min="9" max="9" width="11.42578125" style="68" customWidth="1"/>
    <col min="10" max="10" width="11.140625" style="68" customWidth="1"/>
    <col min="11" max="11" width="11.42578125" style="68" customWidth="1"/>
    <col min="12" max="12" width="10.7109375" style="68" customWidth="1"/>
    <col min="13" max="13" width="10.5703125" style="68" customWidth="1"/>
    <col min="14" max="14" width="11" style="68" customWidth="1"/>
    <col min="15" max="15" width="10.7109375" style="68" customWidth="1"/>
    <col min="16" max="16" width="11.28515625" style="68" customWidth="1"/>
    <col min="17" max="17" width="10.140625" style="68" customWidth="1"/>
    <col min="18" max="18" width="10.7109375" style="68" customWidth="1"/>
    <col min="19" max="19" width="10.140625" style="68" customWidth="1"/>
    <col min="20" max="20" width="11.42578125" style="73" customWidth="1"/>
    <col min="21" max="16384" width="9.140625" style="68"/>
  </cols>
  <sheetData>
    <row r="1" spans="1:20">
      <c r="A1" s="193" t="s">
        <v>113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</row>
    <row r="2" spans="1:20" ht="21">
      <c r="A2" s="194" t="s">
        <v>85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</row>
    <row r="3" spans="1:20">
      <c r="A3" s="69"/>
      <c r="B3" s="77">
        <v>42005</v>
      </c>
      <c r="C3" s="77">
        <v>42036</v>
      </c>
      <c r="D3" s="77">
        <v>42064</v>
      </c>
      <c r="E3" s="78" t="s">
        <v>107</v>
      </c>
      <c r="F3" s="77">
        <v>42095</v>
      </c>
      <c r="G3" s="77">
        <v>42125</v>
      </c>
      <c r="H3" s="77">
        <v>42156</v>
      </c>
      <c r="I3" s="77" t="s">
        <v>108</v>
      </c>
      <c r="J3" s="77" t="s">
        <v>109</v>
      </c>
      <c r="K3" s="77">
        <v>42186</v>
      </c>
      <c r="L3" s="77">
        <v>42217</v>
      </c>
      <c r="M3" s="77">
        <v>42248</v>
      </c>
      <c r="N3" s="77" t="s">
        <v>110</v>
      </c>
      <c r="O3" s="77" t="s">
        <v>111</v>
      </c>
      <c r="P3" s="77">
        <v>42278</v>
      </c>
      <c r="Q3" s="77">
        <v>42309</v>
      </c>
      <c r="R3" s="77">
        <v>42339</v>
      </c>
      <c r="S3" s="78" t="s">
        <v>112</v>
      </c>
      <c r="T3" s="70" t="s">
        <v>105</v>
      </c>
    </row>
    <row r="4" spans="1:20" s="73" customFormat="1" ht="14.25" customHeight="1">
      <c r="A4" s="71" t="s">
        <v>53</v>
      </c>
      <c r="B4" s="72">
        <v>10474.598872625553</v>
      </c>
      <c r="C4" s="72">
        <v>8101.3997084446764</v>
      </c>
      <c r="D4" s="72">
        <v>8871.1579951829171</v>
      </c>
      <c r="E4" s="72">
        <v>27447.156576253146</v>
      </c>
      <c r="F4" s="72">
        <v>7825.8812288331537</v>
      </c>
      <c r="G4" s="72">
        <v>7842.2888756682505</v>
      </c>
      <c r="H4" s="72">
        <v>14451.69343437208</v>
      </c>
      <c r="I4" s="72">
        <v>30119.863538873487</v>
      </c>
      <c r="J4" s="72">
        <v>57567.020115126637</v>
      </c>
      <c r="K4" s="72">
        <v>8006.9816368093498</v>
      </c>
      <c r="L4" s="72">
        <v>7472.566724089369</v>
      </c>
      <c r="M4" s="72">
        <v>7490.2320914295215</v>
      </c>
      <c r="N4" s="72">
        <v>22969.780452328239</v>
      </c>
      <c r="O4" s="72">
        <v>80536.800567454862</v>
      </c>
      <c r="P4" s="72">
        <v>7793.1066822461953</v>
      </c>
      <c r="Q4" s="72">
        <v>7357.2026920594117</v>
      </c>
      <c r="R4" s="72">
        <v>7910.6221245483803</v>
      </c>
      <c r="S4" s="72">
        <v>23060.931498853992</v>
      </c>
      <c r="T4" s="72">
        <v>103597.73206630885</v>
      </c>
    </row>
    <row r="5" spans="1:20" ht="14.25" customHeight="1">
      <c r="A5" s="74" t="s">
        <v>86</v>
      </c>
      <c r="B5" s="75">
        <v>10119.680462804725</v>
      </c>
      <c r="C5" s="75">
        <v>7743.3903044736198</v>
      </c>
      <c r="D5" s="75">
        <v>8235.655663819758</v>
      </c>
      <c r="E5" s="75">
        <v>26098.726431098105</v>
      </c>
      <c r="F5" s="75">
        <v>7654.8226511443036</v>
      </c>
      <c r="G5" s="75">
        <v>7708.6435659088147</v>
      </c>
      <c r="H5" s="75">
        <v>14096.492023127075</v>
      </c>
      <c r="I5" s="75">
        <v>29459.958240180196</v>
      </c>
      <c r="J5" s="75">
        <v>55558.684671278301</v>
      </c>
      <c r="K5" s="75">
        <v>7812.7157885640008</v>
      </c>
      <c r="L5" s="75">
        <v>7323.1656368433378</v>
      </c>
      <c r="M5" s="75">
        <v>7324.0903060455321</v>
      </c>
      <c r="N5" s="75">
        <v>22459.971731452872</v>
      </c>
      <c r="O5" s="75">
        <v>78018.656402731169</v>
      </c>
      <c r="P5" s="75">
        <v>7343.8207786749699</v>
      </c>
      <c r="Q5" s="75">
        <v>7167.4601359589842</v>
      </c>
      <c r="R5" s="75">
        <v>7310.7396069553151</v>
      </c>
      <c r="S5" s="75">
        <v>21822.020521589271</v>
      </c>
      <c r="T5" s="72">
        <v>99840.676924320433</v>
      </c>
    </row>
    <row r="6" spans="1:20" ht="14.25" customHeight="1">
      <c r="A6" s="74" t="s">
        <v>87</v>
      </c>
      <c r="B6" s="75">
        <v>0</v>
      </c>
      <c r="C6" s="75">
        <v>0</v>
      </c>
      <c r="D6" s="75">
        <v>285.01</v>
      </c>
      <c r="E6" s="75">
        <v>285.01</v>
      </c>
      <c r="F6" s="75">
        <v>0</v>
      </c>
      <c r="G6" s="75">
        <v>0</v>
      </c>
      <c r="H6" s="75">
        <v>0</v>
      </c>
      <c r="I6" s="75">
        <v>0</v>
      </c>
      <c r="J6" s="75">
        <v>285.01</v>
      </c>
      <c r="K6" s="75">
        <v>0</v>
      </c>
      <c r="L6" s="75">
        <v>0</v>
      </c>
      <c r="M6" s="75">
        <v>0</v>
      </c>
      <c r="N6" s="75">
        <v>0</v>
      </c>
      <c r="O6" s="75">
        <v>285.01</v>
      </c>
      <c r="P6" s="75">
        <v>71.349999999999994</v>
      </c>
      <c r="Q6" s="75">
        <v>61.48</v>
      </c>
      <c r="R6" s="75">
        <v>0</v>
      </c>
      <c r="S6" s="75">
        <v>132.82999999999998</v>
      </c>
      <c r="T6" s="72">
        <v>417.84</v>
      </c>
    </row>
    <row r="7" spans="1:20" ht="14.25" customHeight="1">
      <c r="A7" s="74" t="s">
        <v>88</v>
      </c>
      <c r="B7" s="75">
        <v>354.91840982082869</v>
      </c>
      <c r="C7" s="75">
        <v>358.00940397105654</v>
      </c>
      <c r="D7" s="75">
        <v>350.49233136315843</v>
      </c>
      <c r="E7" s="75">
        <v>1063.4201451550437</v>
      </c>
      <c r="F7" s="75">
        <v>171.05857768884974</v>
      </c>
      <c r="G7" s="75">
        <v>133.64530975943578</v>
      </c>
      <c r="H7" s="75">
        <v>355.20141124500515</v>
      </c>
      <c r="I7" s="75">
        <v>659.90529869329066</v>
      </c>
      <c r="J7" s="75">
        <v>1723.3254438483343</v>
      </c>
      <c r="K7" s="75">
        <v>194.26584824534905</v>
      </c>
      <c r="L7" s="75">
        <v>149.40108724603087</v>
      </c>
      <c r="M7" s="75">
        <v>166.14178538398934</v>
      </c>
      <c r="N7" s="75">
        <v>509.80872087536926</v>
      </c>
      <c r="O7" s="75">
        <v>2233.1341647237036</v>
      </c>
      <c r="P7" s="75">
        <v>377.93590357122503</v>
      </c>
      <c r="Q7" s="75">
        <v>128.26255610042753</v>
      </c>
      <c r="R7" s="75">
        <v>599.88251759306502</v>
      </c>
      <c r="S7" s="75">
        <v>1106.0809772647176</v>
      </c>
      <c r="T7" s="72">
        <v>3339.2151419884212</v>
      </c>
    </row>
    <row r="8" spans="1:20" s="73" customFormat="1" ht="28.5" customHeight="1">
      <c r="A8" s="71" t="s">
        <v>54</v>
      </c>
      <c r="B8" s="72">
        <v>16156.335794537768</v>
      </c>
      <c r="C8" s="72">
        <v>12448.956506408784</v>
      </c>
      <c r="D8" s="72">
        <v>13478.633281339518</v>
      </c>
      <c r="E8" s="72">
        <v>42083.925582286072</v>
      </c>
      <c r="F8" s="72">
        <v>12143.980912010467</v>
      </c>
      <c r="G8" s="72">
        <v>12170.31869310159</v>
      </c>
      <c r="H8" s="72">
        <v>22465.480510767171</v>
      </c>
      <c r="I8" s="72">
        <v>46779.780115879228</v>
      </c>
      <c r="J8" s="72">
        <v>88863.7056981653</v>
      </c>
      <c r="K8" s="72">
        <v>12414.116568569121</v>
      </c>
      <c r="L8" s="72">
        <v>11584.186737442124</v>
      </c>
      <c r="M8" s="72">
        <v>11602.371263925466</v>
      </c>
      <c r="N8" s="72">
        <v>35600.674569936717</v>
      </c>
      <c r="O8" s="72">
        <v>124464.38026810202</v>
      </c>
      <c r="P8" s="72">
        <v>11844.973605834915</v>
      </c>
      <c r="Q8" s="72">
        <v>11346.921242431139</v>
      </c>
      <c r="R8" s="72">
        <v>12042.265494778783</v>
      </c>
      <c r="S8" s="72">
        <v>35234.160343044838</v>
      </c>
      <c r="T8" s="72">
        <v>159698.54061114686</v>
      </c>
    </row>
    <row r="9" spans="1:20" ht="15" customHeight="1">
      <c r="A9" s="74" t="s">
        <v>86</v>
      </c>
      <c r="B9" s="75">
        <v>15801.41738471694</v>
      </c>
      <c r="C9" s="75">
        <v>12090.947102437727</v>
      </c>
      <c r="D9" s="75">
        <v>12859.610949976359</v>
      </c>
      <c r="E9" s="75">
        <v>40751.975437131026</v>
      </c>
      <c r="F9" s="75">
        <v>11972.922334321618</v>
      </c>
      <c r="G9" s="75">
        <v>12036.673383342155</v>
      </c>
      <c r="H9" s="75">
        <v>22037.438307574936</v>
      </c>
      <c r="I9" s="75">
        <v>46047.03402523871</v>
      </c>
      <c r="J9" s="75">
        <v>86799.009462369737</v>
      </c>
      <c r="K9" s="75">
        <v>12219.850720323771</v>
      </c>
      <c r="L9" s="75">
        <v>11434.785650196092</v>
      </c>
      <c r="M9" s="75">
        <v>11436.229478541478</v>
      </c>
      <c r="N9" s="75">
        <v>35090.865849061345</v>
      </c>
      <c r="O9" s="75">
        <v>121889.87531143108</v>
      </c>
      <c r="P9" s="75">
        <v>11467.037702263689</v>
      </c>
      <c r="Q9" s="75">
        <v>11191.658686330711</v>
      </c>
      <c r="R9" s="75">
        <v>11415.382977185718</v>
      </c>
      <c r="S9" s="75">
        <v>34074.079365780119</v>
      </c>
      <c r="T9" s="72">
        <v>155963.95467721121</v>
      </c>
    </row>
    <row r="10" spans="1:20" ht="14.25" customHeight="1">
      <c r="A10" s="74" t="s">
        <v>87</v>
      </c>
      <c r="B10" s="75">
        <v>0</v>
      </c>
      <c r="C10" s="75">
        <v>0</v>
      </c>
      <c r="D10" s="75">
        <v>268.52999999999997</v>
      </c>
      <c r="E10" s="75">
        <v>268.52999999999997</v>
      </c>
      <c r="F10" s="75">
        <v>0</v>
      </c>
      <c r="G10" s="75">
        <v>0</v>
      </c>
      <c r="H10" s="75">
        <v>0</v>
      </c>
      <c r="I10" s="75">
        <v>0</v>
      </c>
      <c r="J10" s="75">
        <v>268.52999999999997</v>
      </c>
      <c r="K10" s="75">
        <v>0</v>
      </c>
      <c r="L10" s="75">
        <v>0</v>
      </c>
      <c r="M10" s="75">
        <v>0</v>
      </c>
      <c r="N10" s="75">
        <v>0</v>
      </c>
      <c r="O10" s="75">
        <v>268.52999999999997</v>
      </c>
      <c r="P10" s="75">
        <v>0</v>
      </c>
      <c r="Q10" s="75">
        <v>27</v>
      </c>
      <c r="R10" s="75">
        <v>27</v>
      </c>
      <c r="S10" s="75">
        <v>54</v>
      </c>
      <c r="T10" s="72">
        <v>322.52999999999997</v>
      </c>
    </row>
    <row r="11" spans="1:20" ht="14.25" customHeight="1">
      <c r="A11" s="74" t="s">
        <v>88</v>
      </c>
      <c r="B11" s="75">
        <v>354.91840982082869</v>
      </c>
      <c r="C11" s="75">
        <v>358.00940397105654</v>
      </c>
      <c r="D11" s="75">
        <v>350.49233136315843</v>
      </c>
      <c r="E11" s="75">
        <v>1063.4201451550437</v>
      </c>
      <c r="F11" s="75">
        <v>171.05857768884974</v>
      </c>
      <c r="G11" s="75">
        <v>133.64530975943578</v>
      </c>
      <c r="H11" s="75">
        <v>428.04220319223509</v>
      </c>
      <c r="I11" s="75">
        <v>732.74609064052061</v>
      </c>
      <c r="J11" s="75">
        <v>1796.1662357955643</v>
      </c>
      <c r="K11" s="75">
        <v>194.26584824534905</v>
      </c>
      <c r="L11" s="75">
        <v>149.40108724603087</v>
      </c>
      <c r="M11" s="75">
        <v>166.14178538398934</v>
      </c>
      <c r="N11" s="75">
        <v>509.80872087536926</v>
      </c>
      <c r="O11" s="75">
        <v>2305.9749566709334</v>
      </c>
      <c r="P11" s="75">
        <v>377.93590357122503</v>
      </c>
      <c r="Q11" s="75">
        <v>128.26255610042753</v>
      </c>
      <c r="R11" s="75">
        <v>599.88251759306502</v>
      </c>
      <c r="S11" s="75">
        <v>1106.0809772647176</v>
      </c>
      <c r="T11" s="72">
        <v>3412.055933935651</v>
      </c>
    </row>
    <row r="12" spans="1:20" s="73" customFormat="1" ht="25.5" customHeight="1">
      <c r="A12" s="71" t="s">
        <v>55</v>
      </c>
      <c r="B12" s="72">
        <v>1731.6904002595413</v>
      </c>
      <c r="C12" s="72">
        <v>1414.8554792815785</v>
      </c>
      <c r="D12" s="72">
        <v>1823.3052211913816</v>
      </c>
      <c r="E12" s="72">
        <v>4969.8511007325005</v>
      </c>
      <c r="F12" s="72">
        <v>1478.1652155014922</v>
      </c>
      <c r="G12" s="72">
        <v>1818.5695889197784</v>
      </c>
      <c r="H12" s="72">
        <v>1498.5903160664534</v>
      </c>
      <c r="I12" s="72">
        <v>4795.3251204877242</v>
      </c>
      <c r="J12" s="72">
        <v>9765.1762212202266</v>
      </c>
      <c r="K12" s="72">
        <v>1524.623822244951</v>
      </c>
      <c r="L12" s="72">
        <v>1352.4448565390303</v>
      </c>
      <c r="M12" s="72">
        <v>1743.6816729575053</v>
      </c>
      <c r="N12" s="72">
        <v>4620.7503517414862</v>
      </c>
      <c r="O12" s="72">
        <v>14385.926572961713</v>
      </c>
      <c r="P12" s="72">
        <v>1545.1610570875632</v>
      </c>
      <c r="Q12" s="72">
        <v>1343.0424404314165</v>
      </c>
      <c r="R12" s="72">
        <v>1709.2463290640355</v>
      </c>
      <c r="S12" s="72">
        <v>4597.4498265830152</v>
      </c>
      <c r="T12" s="72">
        <v>18983.376399544726</v>
      </c>
    </row>
    <row r="13" spans="1:20" ht="14.25" customHeight="1">
      <c r="A13" s="74" t="s">
        <v>86</v>
      </c>
      <c r="B13" s="75">
        <v>1532.0199576104069</v>
      </c>
      <c r="C13" s="75">
        <v>1213.4461012796303</v>
      </c>
      <c r="D13" s="75">
        <v>1595.8878696684126</v>
      </c>
      <c r="E13" s="75">
        <v>4341.3539285584493</v>
      </c>
      <c r="F13" s="75">
        <v>1381.930867040091</v>
      </c>
      <c r="G13" s="75">
        <v>1743.3832434971264</v>
      </c>
      <c r="H13" s="75">
        <v>1298.7606621223506</v>
      </c>
      <c r="I13" s="75">
        <v>4424.0747726595682</v>
      </c>
      <c r="J13" s="75">
        <v>8765.4287012180175</v>
      </c>
      <c r="K13" s="75">
        <v>1415.3334985045169</v>
      </c>
      <c r="L13" s="75">
        <v>1268.3946061230647</v>
      </c>
      <c r="M13" s="75">
        <v>1389.3692920409985</v>
      </c>
      <c r="N13" s="75">
        <v>4073.0973966685797</v>
      </c>
      <c r="O13" s="75">
        <v>12838.526097886597</v>
      </c>
      <c r="P13" s="75">
        <v>1332.5414040321964</v>
      </c>
      <c r="Q13" s="75">
        <v>1245.3681587736442</v>
      </c>
      <c r="R13" s="75">
        <v>1371.7636724564177</v>
      </c>
      <c r="S13" s="75">
        <v>3949.6732352622585</v>
      </c>
      <c r="T13" s="72">
        <v>16788.199333148856</v>
      </c>
    </row>
    <row r="14" spans="1:20" ht="14.25" customHeight="1">
      <c r="A14" s="74" t="s">
        <v>87</v>
      </c>
      <c r="B14" s="75">
        <v>0</v>
      </c>
      <c r="C14" s="75">
        <v>0</v>
      </c>
      <c r="D14" s="75">
        <v>30.236937625200309</v>
      </c>
      <c r="E14" s="75">
        <v>30.236937625200309</v>
      </c>
      <c r="F14" s="75">
        <v>0</v>
      </c>
      <c r="G14" s="75">
        <v>0</v>
      </c>
      <c r="H14" s="75">
        <v>0</v>
      </c>
      <c r="I14" s="75">
        <v>0</v>
      </c>
      <c r="J14" s="75">
        <v>30.236937625200309</v>
      </c>
      <c r="K14" s="75">
        <v>0</v>
      </c>
      <c r="L14" s="75">
        <v>0</v>
      </c>
      <c r="M14" s="75">
        <v>0</v>
      </c>
      <c r="N14" s="75">
        <v>0</v>
      </c>
      <c r="O14" s="75">
        <v>30.236937625200309</v>
      </c>
      <c r="P14" s="75">
        <v>0</v>
      </c>
      <c r="Q14" s="75">
        <v>25.516172517109766</v>
      </c>
      <c r="R14" s="75">
        <v>0</v>
      </c>
      <c r="S14" s="75">
        <v>25.516172517109766</v>
      </c>
      <c r="T14" s="72">
        <v>55.753110142310078</v>
      </c>
    </row>
    <row r="15" spans="1:20" ht="14.25" customHeight="1">
      <c r="A15" s="74" t="s">
        <v>88</v>
      </c>
      <c r="B15" s="75">
        <v>199.67044264913449</v>
      </c>
      <c r="C15" s="75">
        <v>201.40937800194823</v>
      </c>
      <c r="D15" s="75">
        <v>197.18041389776889</v>
      </c>
      <c r="E15" s="75">
        <v>598.2602345488516</v>
      </c>
      <c r="F15" s="75">
        <v>96.234348461401083</v>
      </c>
      <c r="G15" s="75">
        <v>75.186345422652124</v>
      </c>
      <c r="H15" s="75">
        <v>199.82965394410272</v>
      </c>
      <c r="I15" s="75">
        <v>371.2503478281559</v>
      </c>
      <c r="J15" s="75">
        <v>969.51058237700749</v>
      </c>
      <c r="K15" s="75">
        <v>109.29032374043408</v>
      </c>
      <c r="L15" s="75">
        <v>84.050250415965564</v>
      </c>
      <c r="M15" s="75">
        <v>354.31238091650675</v>
      </c>
      <c r="N15" s="75">
        <v>547.65295507290648</v>
      </c>
      <c r="O15" s="75">
        <v>1517.163537449914</v>
      </c>
      <c r="P15" s="75">
        <v>212.61965305536685</v>
      </c>
      <c r="Q15" s="75">
        <v>72.158109140662702</v>
      </c>
      <c r="R15" s="75">
        <v>337.4826566076178</v>
      </c>
      <c r="S15" s="75">
        <v>622.26041880364733</v>
      </c>
      <c r="T15" s="72">
        <v>2139.4239562535613</v>
      </c>
    </row>
    <row r="16" spans="1:20" s="73" customFormat="1" ht="26.25" customHeight="1">
      <c r="A16" s="71" t="s">
        <v>56</v>
      </c>
      <c r="B16" s="72">
        <v>9415.1804798548565</v>
      </c>
      <c r="C16" s="72">
        <v>8729.5635076427716</v>
      </c>
      <c r="D16" s="72">
        <v>10834.738252506508</v>
      </c>
      <c r="E16" s="72">
        <v>28979.482240004134</v>
      </c>
      <c r="F16" s="72">
        <v>11229.158046282852</v>
      </c>
      <c r="G16" s="72">
        <v>7939.151255761436</v>
      </c>
      <c r="H16" s="72">
        <v>10732.63994175323</v>
      </c>
      <c r="I16" s="72">
        <v>29900.949243797513</v>
      </c>
      <c r="J16" s="72">
        <v>58880.431483801651</v>
      </c>
      <c r="K16" s="72">
        <v>9268.7722694946387</v>
      </c>
      <c r="L16" s="72">
        <v>11716.073235220276</v>
      </c>
      <c r="M16" s="72">
        <v>11754.367666481565</v>
      </c>
      <c r="N16" s="72">
        <v>32739.213171196483</v>
      </c>
      <c r="O16" s="72">
        <v>91619.644654998134</v>
      </c>
      <c r="P16" s="72">
        <v>10598.918345751061</v>
      </c>
      <c r="Q16" s="72">
        <v>11305.745392181083</v>
      </c>
      <c r="R16" s="72">
        <v>12554.548522630843</v>
      </c>
      <c r="S16" s="72">
        <v>34459.212260562985</v>
      </c>
      <c r="T16" s="72">
        <v>126078.8569155611</v>
      </c>
    </row>
    <row r="17" spans="1:20" ht="14.25" customHeight="1">
      <c r="A17" s="74" t="s">
        <v>86</v>
      </c>
      <c r="B17" s="75">
        <v>8613.8037191093863</v>
      </c>
      <c r="C17" s="75">
        <v>7951.054506088557</v>
      </c>
      <c r="D17" s="75">
        <v>9631.3997630100384</v>
      </c>
      <c r="E17" s="75">
        <v>26196.257988207981</v>
      </c>
      <c r="F17" s="75">
        <v>10784.347304417372</v>
      </c>
      <c r="G17" s="75">
        <v>7537.4577588562852</v>
      </c>
      <c r="H17" s="75">
        <v>9949.8412405084109</v>
      </c>
      <c r="I17" s="75">
        <v>28271.646303782065</v>
      </c>
      <c r="J17" s="75">
        <v>54467.904291990046</v>
      </c>
      <c r="K17" s="75">
        <v>8743.312084999654</v>
      </c>
      <c r="L17" s="75">
        <v>11261.233941336097</v>
      </c>
      <c r="M17" s="75">
        <v>11219.478962717241</v>
      </c>
      <c r="N17" s="75">
        <v>31224.024989052996</v>
      </c>
      <c r="O17" s="75">
        <v>85691.929281043034</v>
      </c>
      <c r="P17" s="75">
        <v>9735.3640329223144</v>
      </c>
      <c r="Q17" s="75">
        <v>10013.864676004634</v>
      </c>
      <c r="R17" s="75">
        <v>11266.413106261807</v>
      </c>
      <c r="S17" s="75">
        <v>31015.641815188756</v>
      </c>
      <c r="T17" s="72">
        <v>116707.57109623178</v>
      </c>
    </row>
    <row r="18" spans="1:20" ht="14.25" customHeight="1">
      <c r="A18" s="74" t="s">
        <v>87</v>
      </c>
      <c r="B18" s="75">
        <v>0</v>
      </c>
      <c r="C18" s="75">
        <v>0</v>
      </c>
      <c r="D18" s="75">
        <v>415.02101794714451</v>
      </c>
      <c r="E18" s="75">
        <v>415.02101794714451</v>
      </c>
      <c r="F18" s="75">
        <v>0</v>
      </c>
      <c r="G18" s="75">
        <v>0</v>
      </c>
      <c r="H18" s="75">
        <v>0</v>
      </c>
      <c r="I18" s="75">
        <v>0</v>
      </c>
      <c r="J18" s="75">
        <v>415.02101794714451</v>
      </c>
      <c r="K18" s="75">
        <v>0</v>
      </c>
      <c r="L18" s="75">
        <v>0</v>
      </c>
      <c r="M18" s="75">
        <v>0</v>
      </c>
      <c r="N18" s="75">
        <v>0</v>
      </c>
      <c r="O18" s="75">
        <v>415.02101794714451</v>
      </c>
      <c r="P18" s="75">
        <v>4.5650099484701663</v>
      </c>
      <c r="Q18" s="75">
        <v>859.72113533841252</v>
      </c>
      <c r="R18" s="75">
        <v>40.496959420170931</v>
      </c>
      <c r="S18" s="75">
        <v>904.78310470705367</v>
      </c>
      <c r="T18" s="72">
        <v>1319.8041226541982</v>
      </c>
    </row>
    <row r="19" spans="1:20" ht="14.25" customHeight="1">
      <c r="A19" s="74" t="s">
        <v>88</v>
      </c>
      <c r="B19" s="75">
        <v>801.37676074546994</v>
      </c>
      <c r="C19" s="75">
        <v>778.50900155421459</v>
      </c>
      <c r="D19" s="75">
        <v>788.31747154932498</v>
      </c>
      <c r="E19" s="75">
        <v>2368.2032338490094</v>
      </c>
      <c r="F19" s="75">
        <v>444.81074186547932</v>
      </c>
      <c r="G19" s="75">
        <v>401.69349690515054</v>
      </c>
      <c r="H19" s="75">
        <v>782.79870124481886</v>
      </c>
      <c r="I19" s="75">
        <v>1629.3029400154487</v>
      </c>
      <c r="J19" s="75">
        <v>3997.5061738644581</v>
      </c>
      <c r="K19" s="75">
        <v>525.4601844949857</v>
      </c>
      <c r="L19" s="75">
        <v>454.83929388417886</v>
      </c>
      <c r="M19" s="75">
        <v>534.8887037643234</v>
      </c>
      <c r="N19" s="75">
        <v>1515.1881821434879</v>
      </c>
      <c r="O19" s="75">
        <v>5512.6943560079462</v>
      </c>
      <c r="P19" s="75">
        <v>858.98930288027555</v>
      </c>
      <c r="Q19" s="75">
        <v>432.15958083803662</v>
      </c>
      <c r="R19" s="75">
        <v>1247.6384569488655</v>
      </c>
      <c r="S19" s="75">
        <v>2538.7873406671779</v>
      </c>
      <c r="T19" s="72">
        <v>8051.4816966751241</v>
      </c>
    </row>
    <row r="20" spans="1:20" s="73" customFormat="1" ht="27.75" customHeight="1">
      <c r="A20" s="71" t="s">
        <v>57</v>
      </c>
      <c r="B20" s="72">
        <v>3325.2332968330688</v>
      </c>
      <c r="C20" s="72">
        <v>3625.3968388428138</v>
      </c>
      <c r="D20" s="72">
        <v>4184.8350378112227</v>
      </c>
      <c r="E20" s="72">
        <v>11135.465173487106</v>
      </c>
      <c r="F20" s="72">
        <v>2903.1810886390567</v>
      </c>
      <c r="G20" s="72">
        <v>5216.2527815811736</v>
      </c>
      <c r="H20" s="72">
        <v>5739.01282150109</v>
      </c>
      <c r="I20" s="72">
        <v>13858.446691721321</v>
      </c>
      <c r="J20" s="72">
        <v>24993.911865208429</v>
      </c>
      <c r="K20" s="72">
        <v>5354.8425353897101</v>
      </c>
      <c r="L20" s="72">
        <v>3303.7593408547536</v>
      </c>
      <c r="M20" s="72">
        <v>3439.8009559652692</v>
      </c>
      <c r="N20" s="72">
        <v>12098.402832209733</v>
      </c>
      <c r="O20" s="72">
        <v>37092.314697418158</v>
      </c>
      <c r="P20" s="72">
        <v>3961.876267983208</v>
      </c>
      <c r="Q20" s="72">
        <v>2752.9773491471892</v>
      </c>
      <c r="R20" s="72">
        <v>4841.652424290869</v>
      </c>
      <c r="S20" s="72">
        <v>11556.506041421268</v>
      </c>
      <c r="T20" s="72">
        <v>48648.820738839422</v>
      </c>
    </row>
    <row r="21" spans="1:20" ht="14.25" customHeight="1">
      <c r="A21" s="74" t="s">
        <v>86</v>
      </c>
      <c r="B21" s="75">
        <v>2515.3651818132912</v>
      </c>
      <c r="C21" s="75">
        <v>2793.9824494820232</v>
      </c>
      <c r="D21" s="75">
        <v>3187.0125697407307</v>
      </c>
      <c r="E21" s="75">
        <v>8496.3602010360446</v>
      </c>
      <c r="F21" s="75">
        <v>2468.7269846774016</v>
      </c>
      <c r="G21" s="75">
        <v>4838.9753412684904</v>
      </c>
      <c r="H21" s="75">
        <v>4921.5838209186222</v>
      </c>
      <c r="I21" s="75">
        <v>12229.286146864513</v>
      </c>
      <c r="J21" s="75">
        <v>20725.646347900558</v>
      </c>
      <c r="K21" s="75">
        <v>4859.5388012485309</v>
      </c>
      <c r="L21" s="75">
        <v>2920.4979062626094</v>
      </c>
      <c r="M21" s="75">
        <v>3015.89272708826</v>
      </c>
      <c r="N21" s="75">
        <v>10795.9294345994</v>
      </c>
      <c r="O21" s="75">
        <v>31521.57578249996</v>
      </c>
      <c r="P21" s="75">
        <v>3068.1995753323945</v>
      </c>
      <c r="Q21" s="75">
        <v>2190.8150642705841</v>
      </c>
      <c r="R21" s="75">
        <v>3483.1141071912161</v>
      </c>
      <c r="S21" s="75">
        <v>8742.1287467941947</v>
      </c>
      <c r="T21" s="72">
        <v>40263.704529294155</v>
      </c>
    </row>
    <row r="22" spans="1:20" ht="14.25" customHeight="1">
      <c r="A22" s="74" t="s">
        <v>87</v>
      </c>
      <c r="B22" s="75">
        <v>0</v>
      </c>
      <c r="C22" s="75">
        <v>0</v>
      </c>
      <c r="D22" s="75">
        <v>202.61195514395897</v>
      </c>
      <c r="E22" s="75">
        <v>202.61195514395897</v>
      </c>
      <c r="F22" s="75">
        <v>0</v>
      </c>
      <c r="G22" s="75">
        <v>36.961092500350162</v>
      </c>
      <c r="H22" s="75">
        <v>0</v>
      </c>
      <c r="I22" s="75">
        <v>36.961092500350162</v>
      </c>
      <c r="J22" s="75">
        <v>239.57304764430913</v>
      </c>
      <c r="K22" s="75">
        <v>0</v>
      </c>
      <c r="L22" s="75">
        <v>0</v>
      </c>
      <c r="M22" s="75">
        <v>0</v>
      </c>
      <c r="N22" s="75">
        <v>0</v>
      </c>
      <c r="O22" s="75">
        <v>239.57304764430913</v>
      </c>
      <c r="P22" s="75">
        <v>3.170872672398461</v>
      </c>
      <c r="Q22" s="75">
        <v>216.61826388093377</v>
      </c>
      <c r="R22" s="75">
        <v>1.8675078315966396</v>
      </c>
      <c r="S22" s="75">
        <v>221.65664438492888</v>
      </c>
      <c r="T22" s="72">
        <v>461.22969202923798</v>
      </c>
    </row>
    <row r="23" spans="1:20" ht="14.25" customHeight="1">
      <c r="A23" s="74" t="s">
        <v>88</v>
      </c>
      <c r="B23" s="75">
        <v>809.86811501977775</v>
      </c>
      <c r="C23" s="75">
        <v>831.41438936079089</v>
      </c>
      <c r="D23" s="75">
        <v>795.21051292653351</v>
      </c>
      <c r="E23" s="75">
        <v>2436.4930173071025</v>
      </c>
      <c r="F23" s="75">
        <v>434.45410396165533</v>
      </c>
      <c r="G23" s="75">
        <v>340.31634781233373</v>
      </c>
      <c r="H23" s="75">
        <v>817.42900058246812</v>
      </c>
      <c r="I23" s="75">
        <v>1592.1994523564572</v>
      </c>
      <c r="J23" s="75">
        <v>4028.6924696635597</v>
      </c>
      <c r="K23" s="75">
        <v>495.30373414117918</v>
      </c>
      <c r="L23" s="75">
        <v>383.26143459214404</v>
      </c>
      <c r="M23" s="75">
        <v>423.90822887700938</v>
      </c>
      <c r="N23" s="75">
        <v>1302.4733976103325</v>
      </c>
      <c r="O23" s="75">
        <v>5331.1658672738922</v>
      </c>
      <c r="P23" s="75">
        <v>890.50581997841482</v>
      </c>
      <c r="Q23" s="75">
        <v>345.54402099567125</v>
      </c>
      <c r="R23" s="75">
        <v>1356.6708092680569</v>
      </c>
      <c r="S23" s="75">
        <v>2592.7206502421432</v>
      </c>
      <c r="T23" s="72">
        <v>7923.8865175160354</v>
      </c>
    </row>
    <row r="24" spans="1:20" s="73" customFormat="1" ht="14.25" customHeight="1">
      <c r="A24" s="71" t="s">
        <v>58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</row>
    <row r="25" spans="1:20" s="73" customFormat="1" ht="14.25" customHeight="1">
      <c r="A25" s="71" t="s">
        <v>89</v>
      </c>
      <c r="B25" s="72">
        <v>155.55177515517605</v>
      </c>
      <c r="C25" s="72">
        <v>155.55177515517605</v>
      </c>
      <c r="D25" s="72">
        <v>155.55177515517605</v>
      </c>
      <c r="E25" s="72">
        <v>466.65532546552811</v>
      </c>
      <c r="F25" s="72">
        <v>155.55177515517605</v>
      </c>
      <c r="G25" s="72">
        <v>155.55177515517605</v>
      </c>
      <c r="H25" s="72">
        <v>155.55177515517605</v>
      </c>
      <c r="I25" s="72">
        <v>466.65532546552811</v>
      </c>
      <c r="J25" s="72">
        <v>933.31065093105622</v>
      </c>
      <c r="K25" s="72">
        <v>0</v>
      </c>
      <c r="L25" s="72">
        <v>0</v>
      </c>
      <c r="M25" s="72">
        <v>155.55177515517605</v>
      </c>
      <c r="N25" s="72">
        <v>155.55177515517605</v>
      </c>
      <c r="O25" s="72">
        <v>1088.8624260862323</v>
      </c>
      <c r="P25" s="72">
        <v>0</v>
      </c>
      <c r="Q25" s="72">
        <v>0</v>
      </c>
      <c r="R25" s="72">
        <v>0</v>
      </c>
      <c r="S25" s="72">
        <v>0</v>
      </c>
      <c r="T25" s="72">
        <v>1088.8624260862323</v>
      </c>
    </row>
    <row r="26" spans="1:20" s="73" customFormat="1" ht="14.25" customHeight="1">
      <c r="A26" s="71" t="s">
        <v>60</v>
      </c>
      <c r="B26" s="72">
        <v>8171.3353696390277</v>
      </c>
      <c r="C26" s="72">
        <v>7033.0019843373702</v>
      </c>
      <c r="D26" s="72">
        <v>7562.3145331431988</v>
      </c>
      <c r="E26" s="72">
        <v>22766.651887119599</v>
      </c>
      <c r="F26" s="72">
        <v>8128.2953066301425</v>
      </c>
      <c r="G26" s="72">
        <v>8243.6137843374381</v>
      </c>
      <c r="H26" s="72">
        <v>8584.4182056991212</v>
      </c>
      <c r="I26" s="72">
        <v>24956.327296666703</v>
      </c>
      <c r="J26" s="72">
        <v>47722.979183786301</v>
      </c>
      <c r="K26" s="72">
        <v>7819.1078275553737</v>
      </c>
      <c r="L26" s="72">
        <v>8318.421047449614</v>
      </c>
      <c r="M26" s="72">
        <v>7734.5120493333079</v>
      </c>
      <c r="N26" s="72">
        <v>23872.040924338296</v>
      </c>
      <c r="O26" s="72">
        <v>71595.020108124605</v>
      </c>
      <c r="P26" s="72">
        <v>8699.2588344493215</v>
      </c>
      <c r="Q26" s="72">
        <v>8470.4210311824481</v>
      </c>
      <c r="R26" s="72">
        <v>7197.3722676585821</v>
      </c>
      <c r="S26" s="72">
        <v>24367.052133290352</v>
      </c>
      <c r="T26" s="72">
        <v>95962.072241414964</v>
      </c>
    </row>
    <row r="27" spans="1:20" ht="14.25" customHeight="1">
      <c r="A27" s="74" t="s">
        <v>86</v>
      </c>
      <c r="B27" s="75">
        <v>1293.1134131192875</v>
      </c>
      <c r="C27" s="75">
        <v>854.53723579068662</v>
      </c>
      <c r="D27" s="75">
        <v>1012.0045789237233</v>
      </c>
      <c r="E27" s="75">
        <v>3159.6552278336976</v>
      </c>
      <c r="F27" s="75">
        <v>1250.2040642888273</v>
      </c>
      <c r="G27" s="75">
        <v>892.65508808017694</v>
      </c>
      <c r="H27" s="75">
        <v>1449.7966615251319</v>
      </c>
      <c r="I27" s="75">
        <v>3592.6558138941364</v>
      </c>
      <c r="J27" s="75">
        <v>6752.311041727834</v>
      </c>
      <c r="K27" s="75">
        <v>823.36939336076887</v>
      </c>
      <c r="L27" s="75">
        <v>980.81649638267731</v>
      </c>
      <c r="M27" s="75">
        <v>764.44789995962299</v>
      </c>
      <c r="N27" s="75">
        <v>2568.6337897030689</v>
      </c>
      <c r="O27" s="75">
        <v>9320.9448314309029</v>
      </c>
      <c r="P27" s="75">
        <v>1384.8223038078536</v>
      </c>
      <c r="Q27" s="75">
        <v>887.35343013482122</v>
      </c>
      <c r="R27" s="75">
        <v>880.51697092221343</v>
      </c>
      <c r="S27" s="75">
        <v>3152.6927048648881</v>
      </c>
      <c r="T27" s="72">
        <v>12473.637536295792</v>
      </c>
    </row>
    <row r="28" spans="1:20" ht="14.25" customHeight="1">
      <c r="A28" s="74" t="s">
        <v>87</v>
      </c>
      <c r="B28" s="75">
        <v>0</v>
      </c>
      <c r="C28" s="75">
        <v>0</v>
      </c>
      <c r="D28" s="75">
        <v>29.979088800458626</v>
      </c>
      <c r="E28" s="75">
        <v>29.979088800458626</v>
      </c>
      <c r="F28" s="75">
        <v>0</v>
      </c>
      <c r="G28" s="75">
        <v>0</v>
      </c>
      <c r="H28" s="75">
        <v>0</v>
      </c>
      <c r="I28" s="75">
        <v>0</v>
      </c>
      <c r="J28" s="75">
        <v>29.979088800458626</v>
      </c>
      <c r="K28" s="75">
        <v>0</v>
      </c>
      <c r="L28" s="75">
        <v>0</v>
      </c>
      <c r="M28" s="75">
        <v>6.3756636358621011</v>
      </c>
      <c r="N28" s="75">
        <v>6.3756636358621011</v>
      </c>
      <c r="O28" s="75">
        <v>36.35475243632073</v>
      </c>
      <c r="P28" s="75">
        <v>8.8819280313115545</v>
      </c>
      <c r="Q28" s="75">
        <v>52.594735091893419</v>
      </c>
      <c r="R28" s="75">
        <v>4.8490962864303304</v>
      </c>
      <c r="S28" s="75">
        <v>66.32575940963531</v>
      </c>
      <c r="T28" s="72">
        <v>102.68051184595603</v>
      </c>
    </row>
    <row r="29" spans="1:20" ht="14.25" customHeight="1">
      <c r="A29" s="74" t="s">
        <v>90</v>
      </c>
      <c r="B29" s="75">
        <v>6878.2219565197402</v>
      </c>
      <c r="C29" s="75">
        <v>6178.4647485466839</v>
      </c>
      <c r="D29" s="75">
        <v>6520.3308654190168</v>
      </c>
      <c r="E29" s="75">
        <v>19577.017570485441</v>
      </c>
      <c r="F29" s="75">
        <v>6862.1969822913488</v>
      </c>
      <c r="G29" s="75">
        <v>7350.9586962572621</v>
      </c>
      <c r="H29" s="75">
        <v>7134.6215441739896</v>
      </c>
      <c r="I29" s="75">
        <v>21347.777222722601</v>
      </c>
      <c r="J29" s="75">
        <v>40924.794793208042</v>
      </c>
      <c r="K29" s="75">
        <v>6995.7384341946045</v>
      </c>
      <c r="L29" s="75">
        <v>7337.6045510669364</v>
      </c>
      <c r="M29" s="75">
        <v>6963.6884857378227</v>
      </c>
      <c r="N29" s="75">
        <v>21297.031470999365</v>
      </c>
      <c r="O29" s="75">
        <v>62221.826264207411</v>
      </c>
      <c r="P29" s="75">
        <v>7305.5546026101556</v>
      </c>
      <c r="Q29" s="75">
        <v>7337.6045510669364</v>
      </c>
      <c r="R29" s="75">
        <v>6312.0062004499387</v>
      </c>
      <c r="S29" s="75">
        <v>20955.165354127032</v>
      </c>
      <c r="T29" s="72">
        <v>83176.991618334447</v>
      </c>
    </row>
    <row r="30" spans="1:20" ht="14.25" customHeight="1">
      <c r="A30" s="74" t="s">
        <v>88</v>
      </c>
      <c r="B30" s="75">
        <v>0</v>
      </c>
      <c r="C30" s="75">
        <v>0</v>
      </c>
      <c r="D30" s="75">
        <v>0</v>
      </c>
      <c r="E30" s="75">
        <v>0</v>
      </c>
      <c r="F30" s="75">
        <v>15.894260049966082</v>
      </c>
      <c r="G30" s="75">
        <v>0</v>
      </c>
      <c r="H30" s="75">
        <v>0</v>
      </c>
      <c r="I30" s="75">
        <v>15.894260049966082</v>
      </c>
      <c r="J30" s="75">
        <v>15.894260049966082</v>
      </c>
      <c r="K30" s="75">
        <v>0</v>
      </c>
      <c r="L30" s="75">
        <v>0</v>
      </c>
      <c r="M30" s="75">
        <v>0</v>
      </c>
      <c r="N30" s="75">
        <v>0</v>
      </c>
      <c r="O30" s="75">
        <v>15.894260049966082</v>
      </c>
      <c r="P30" s="75">
        <v>0</v>
      </c>
      <c r="Q30" s="75">
        <v>192.86831488879747</v>
      </c>
      <c r="R30" s="75">
        <v>0</v>
      </c>
      <c r="S30" s="75">
        <v>192.86831488879747</v>
      </c>
      <c r="T30" s="72">
        <v>208.76257493876355</v>
      </c>
    </row>
    <row r="31" spans="1:20" s="73" customFormat="1" ht="26.25" customHeight="1">
      <c r="A31" s="71" t="s">
        <v>18</v>
      </c>
      <c r="B31" s="72">
        <v>22894.374574104142</v>
      </c>
      <c r="C31" s="72">
        <v>19252.697496493554</v>
      </c>
      <c r="D31" s="72">
        <v>21685.571036313009</v>
      </c>
      <c r="E31" s="72">
        <v>63832.643106910706</v>
      </c>
      <c r="F31" s="72">
        <v>18781.478570030675</v>
      </c>
      <c r="G31" s="72">
        <v>18481.641047598503</v>
      </c>
      <c r="H31" s="72">
        <v>18454.261581289225</v>
      </c>
      <c r="I31" s="72">
        <v>55717.381198918403</v>
      </c>
      <c r="J31" s="72">
        <v>119550.02430582909</v>
      </c>
      <c r="K31" s="72">
        <v>18236.682803397711</v>
      </c>
      <c r="L31" s="72">
        <v>18704.912564349539</v>
      </c>
      <c r="M31" s="72">
        <v>17348.782758724981</v>
      </c>
      <c r="N31" s="72">
        <v>54290.378126472227</v>
      </c>
      <c r="O31" s="72">
        <v>173840.40243230134</v>
      </c>
      <c r="P31" s="72">
        <v>18020.219148015141</v>
      </c>
      <c r="Q31" s="72">
        <v>18772.650707179611</v>
      </c>
      <c r="R31" s="72">
        <v>21798.003239049685</v>
      </c>
      <c r="S31" s="72">
        <v>58590.873094244438</v>
      </c>
      <c r="T31" s="72">
        <v>232431.27552654577</v>
      </c>
    </row>
    <row r="32" spans="1:20" ht="14.25" customHeight="1">
      <c r="A32" s="74" t="s">
        <v>86</v>
      </c>
      <c r="B32" s="75">
        <v>19779.360018740987</v>
      </c>
      <c r="C32" s="75">
        <v>14768.337391603161</v>
      </c>
      <c r="D32" s="75">
        <v>15027.454007228056</v>
      </c>
      <c r="E32" s="75">
        <v>49575.151417572204</v>
      </c>
      <c r="F32" s="75">
        <v>15003.55968621544</v>
      </c>
      <c r="G32" s="75">
        <v>14877.048558742406</v>
      </c>
      <c r="H32" s="75">
        <v>15312.646018752503</v>
      </c>
      <c r="I32" s="75">
        <v>45193.254263710347</v>
      </c>
      <c r="J32" s="75">
        <v>94768.405681282544</v>
      </c>
      <c r="K32" s="75">
        <v>15713.38317350171</v>
      </c>
      <c r="L32" s="75">
        <v>15308.654555085077</v>
      </c>
      <c r="M32" s="75">
        <v>15200.121703774286</v>
      </c>
      <c r="N32" s="75">
        <v>46222.15943236107</v>
      </c>
      <c r="O32" s="75">
        <v>140990.56511364362</v>
      </c>
      <c r="P32" s="75">
        <v>15260.756112672863</v>
      </c>
      <c r="Q32" s="75">
        <v>16032.855744243805</v>
      </c>
      <c r="R32" s="75">
        <v>16277.530534570247</v>
      </c>
      <c r="S32" s="75">
        <v>47571.142391486916</v>
      </c>
      <c r="T32" s="72">
        <v>188561.70750513053</v>
      </c>
    </row>
    <row r="33" spans="1:20" ht="14.25" customHeight="1">
      <c r="A33" s="74" t="s">
        <v>91</v>
      </c>
      <c r="B33" s="75">
        <v>3115.0145553631546</v>
      </c>
      <c r="C33" s="75">
        <v>4484.360104890392</v>
      </c>
      <c r="D33" s="75">
        <v>6658.1170290849523</v>
      </c>
      <c r="E33" s="75">
        <v>14257.491689338498</v>
      </c>
      <c r="F33" s="75">
        <v>3777.9188838152336</v>
      </c>
      <c r="G33" s="75">
        <v>3604.5924888560985</v>
      </c>
      <c r="H33" s="75">
        <v>3141.6155625367246</v>
      </c>
      <c r="I33" s="75">
        <v>10524.126935208056</v>
      </c>
      <c r="J33" s="75">
        <v>24781.618624546554</v>
      </c>
      <c r="K33" s="75">
        <v>2523.2996298960011</v>
      </c>
      <c r="L33" s="75">
        <v>3396.258009264463</v>
      </c>
      <c r="M33" s="75">
        <v>2148.6610549506959</v>
      </c>
      <c r="N33" s="75">
        <v>8068.2186941111595</v>
      </c>
      <c r="O33" s="75">
        <v>32849.837318657716</v>
      </c>
      <c r="P33" s="75">
        <v>2759.463035342279</v>
      </c>
      <c r="Q33" s="75">
        <v>2739.794962935805</v>
      </c>
      <c r="R33" s="75">
        <v>5520.4727044794381</v>
      </c>
      <c r="S33" s="75">
        <v>11019.730702757523</v>
      </c>
      <c r="T33" s="72">
        <v>43869.568021415238</v>
      </c>
    </row>
    <row r="34" spans="1:20" s="73" customFormat="1" ht="14.25" customHeight="1">
      <c r="A34" s="71" t="s">
        <v>92</v>
      </c>
      <c r="B34" s="72">
        <v>0</v>
      </c>
      <c r="C34" s="72">
        <v>0</v>
      </c>
      <c r="D34" s="72">
        <v>589.77</v>
      </c>
      <c r="E34" s="72">
        <v>589.77</v>
      </c>
      <c r="F34" s="72">
        <v>484.5</v>
      </c>
      <c r="G34" s="72">
        <v>0</v>
      </c>
      <c r="H34" s="72">
        <v>2759.34</v>
      </c>
      <c r="I34" s="72">
        <v>3243.84</v>
      </c>
      <c r="J34" s="72">
        <v>3833.61</v>
      </c>
      <c r="K34" s="72">
        <v>0</v>
      </c>
      <c r="L34" s="72">
        <v>0</v>
      </c>
      <c r="M34" s="72">
        <v>10320.49</v>
      </c>
      <c r="N34" s="72">
        <v>10320.49</v>
      </c>
      <c r="O34" s="72">
        <v>14154.1</v>
      </c>
      <c r="P34" s="72">
        <v>2659.31</v>
      </c>
      <c r="Q34" s="72">
        <v>16929.16</v>
      </c>
      <c r="R34" s="72">
        <v>5302</v>
      </c>
      <c r="S34" s="72">
        <v>24890.47</v>
      </c>
      <c r="T34" s="72">
        <v>39044.57</v>
      </c>
    </row>
    <row r="35" spans="1:20" s="73" customFormat="1" ht="14.25" customHeight="1">
      <c r="A35" s="71" t="s">
        <v>62</v>
      </c>
      <c r="B35" s="72">
        <v>72324.300563009136</v>
      </c>
      <c r="C35" s="72">
        <v>60761.423296606721</v>
      </c>
      <c r="D35" s="72">
        <v>69185.877132642927</v>
      </c>
      <c r="E35" s="72">
        <v>202271.60099225878</v>
      </c>
      <c r="F35" s="72">
        <v>63130.192143083019</v>
      </c>
      <c r="G35" s="72">
        <v>61867.387802123339</v>
      </c>
      <c r="H35" s="72">
        <v>84840.988586603547</v>
      </c>
      <c r="I35" s="72">
        <v>209838.56853180993</v>
      </c>
      <c r="J35" s="72">
        <v>412110.16952406865</v>
      </c>
      <c r="K35" s="72">
        <v>62625.127463460856</v>
      </c>
      <c r="L35" s="72">
        <v>62452.364505944701</v>
      </c>
      <c r="M35" s="72">
        <v>71589.790233972788</v>
      </c>
      <c r="N35" s="72">
        <v>196667.28220337836</v>
      </c>
      <c r="O35" s="72">
        <v>608777.45172744698</v>
      </c>
      <c r="P35" s="72">
        <v>65122.823941367402</v>
      </c>
      <c r="Q35" s="72">
        <v>78278.120854612309</v>
      </c>
      <c r="R35" s="72">
        <v>73355.710402021185</v>
      </c>
      <c r="S35" s="72">
        <v>216756.65519800087</v>
      </c>
      <c r="T35" s="72">
        <v>825534.10692544782</v>
      </c>
    </row>
    <row r="36" spans="1:20" ht="14.25" customHeight="1">
      <c r="A36" s="74" t="s">
        <v>63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23372.331489426168</v>
      </c>
      <c r="S36" s="75">
        <v>23372.331489426168</v>
      </c>
      <c r="T36" s="72">
        <v>23372.331489426168</v>
      </c>
    </row>
    <row r="37" spans="1:20" s="73" customFormat="1" ht="14.25" customHeight="1">
      <c r="A37" s="71" t="s">
        <v>64</v>
      </c>
      <c r="B37" s="72">
        <v>72324.300563009136</v>
      </c>
      <c r="C37" s="72">
        <v>60761.423296606721</v>
      </c>
      <c r="D37" s="72">
        <v>69185.877132642927</v>
      </c>
      <c r="E37" s="72">
        <v>202271.60099225878</v>
      </c>
      <c r="F37" s="72">
        <v>63130.192143083019</v>
      </c>
      <c r="G37" s="72">
        <v>61867.387802123339</v>
      </c>
      <c r="H37" s="72">
        <v>84840.988586603547</v>
      </c>
      <c r="I37" s="72">
        <v>209838.56853180993</v>
      </c>
      <c r="J37" s="72">
        <v>412110.16952406865</v>
      </c>
      <c r="K37" s="72">
        <v>62625.127463460856</v>
      </c>
      <c r="L37" s="72">
        <v>62452.364505944701</v>
      </c>
      <c r="M37" s="72">
        <v>71589.790233972788</v>
      </c>
      <c r="N37" s="72">
        <v>196667.28220337836</v>
      </c>
      <c r="O37" s="72">
        <v>608777.45172744698</v>
      </c>
      <c r="P37" s="72">
        <v>65122.823941367402</v>
      </c>
      <c r="Q37" s="72">
        <v>78278.120854612309</v>
      </c>
      <c r="R37" s="72">
        <v>96728.041891447356</v>
      </c>
      <c r="S37" s="72">
        <v>240128.98668742704</v>
      </c>
      <c r="T37" s="72">
        <v>848906.43841487402</v>
      </c>
    </row>
    <row r="38" spans="1:20" ht="19.5" customHeight="1">
      <c r="T38" s="76">
        <f>T37-'Фабричная дом № 6'!D32</f>
        <v>0</v>
      </c>
    </row>
  </sheetData>
  <mergeCells count="2">
    <mergeCell ref="A1:T1"/>
    <mergeCell ref="A2:T2"/>
  </mergeCells>
  <pageMargins left="0.16" right="0.16" top="1.36" bottom="0.74803149606299213" header="0.31496062992125984" footer="0.31496062992125984"/>
  <pageSetup paperSize="9" scale="6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workbookViewId="0">
      <selection activeCell="F37" sqref="F37"/>
    </sheetView>
  </sheetViews>
  <sheetFormatPr defaultRowHeight="12.75"/>
  <cols>
    <col min="1" max="1" width="43.42578125" customWidth="1"/>
    <col min="2" max="2" width="9.42578125" customWidth="1"/>
    <col min="14" max="15" width="10.42578125" customWidth="1"/>
  </cols>
  <sheetData>
    <row r="1" spans="1:15" ht="18.75">
      <c r="A1" s="195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1:15" ht="18.75">
      <c r="A2" s="197" t="s">
        <v>114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thickBot="1">
      <c r="A4" s="2" t="s">
        <v>1</v>
      </c>
      <c r="B4">
        <v>4118.0600000000004</v>
      </c>
      <c r="C4" t="s">
        <v>2</v>
      </c>
    </row>
    <row r="5" spans="1:15" ht="30.75" customHeight="1" thickBot="1">
      <c r="A5" s="3" t="s">
        <v>3</v>
      </c>
      <c r="B5" s="4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6" t="s">
        <v>15</v>
      </c>
      <c r="N5" s="7" t="s">
        <v>16</v>
      </c>
      <c r="O5" s="7" t="s">
        <v>17</v>
      </c>
    </row>
    <row r="6" spans="1:15" ht="18" customHeight="1">
      <c r="A6" s="8" t="s">
        <v>18</v>
      </c>
      <c r="B6" s="9">
        <f>B7+B10</f>
        <v>22894.374574104142</v>
      </c>
      <c r="C6" s="10">
        <f t="shared" ref="C6:N6" si="0">C7+C10</f>
        <v>19252.697496493554</v>
      </c>
      <c r="D6" s="10">
        <f t="shared" si="0"/>
        <v>21685.571036313009</v>
      </c>
      <c r="E6" s="10">
        <f t="shared" si="0"/>
        <v>18781.478570030675</v>
      </c>
      <c r="F6" s="10">
        <f t="shared" si="0"/>
        <v>18481.641047598507</v>
      </c>
      <c r="G6" s="10">
        <f t="shared" si="0"/>
        <v>18454.261581289225</v>
      </c>
      <c r="H6" s="10">
        <f t="shared" si="0"/>
        <v>18236.682803397711</v>
      </c>
      <c r="I6" s="10">
        <f t="shared" si="0"/>
        <v>18704.912564349539</v>
      </c>
      <c r="J6" s="10">
        <f t="shared" si="0"/>
        <v>17348.782758724981</v>
      </c>
      <c r="K6" s="10">
        <f t="shared" si="0"/>
        <v>18020.219148015141</v>
      </c>
      <c r="L6" s="10">
        <f t="shared" si="0"/>
        <v>18772.650707179611</v>
      </c>
      <c r="M6" s="11">
        <f t="shared" si="0"/>
        <v>21798.003239049685</v>
      </c>
      <c r="N6" s="12">
        <f t="shared" si="0"/>
        <v>232431.27552654577</v>
      </c>
      <c r="O6" s="12">
        <f>O7+O10</f>
        <v>4.7034945971028783</v>
      </c>
    </row>
    <row r="7" spans="1:15">
      <c r="A7" s="21" t="s">
        <v>19</v>
      </c>
      <c r="B7" s="22">
        <v>19779.360018740987</v>
      </c>
      <c r="C7" s="13">
        <v>14768.337391603161</v>
      </c>
      <c r="D7" s="13">
        <v>15027.454007228056</v>
      </c>
      <c r="E7" s="13">
        <v>15003.55968621544</v>
      </c>
      <c r="F7" s="13">
        <v>14877.048558742406</v>
      </c>
      <c r="G7" s="13">
        <v>15312.646018752503</v>
      </c>
      <c r="H7" s="13">
        <v>15713.38317350171</v>
      </c>
      <c r="I7" s="13">
        <v>15308.654555085077</v>
      </c>
      <c r="J7" s="13">
        <v>15200.121703774286</v>
      </c>
      <c r="K7" s="13">
        <v>15260.756112672863</v>
      </c>
      <c r="L7" s="13">
        <v>16032.855744243805</v>
      </c>
      <c r="M7" s="23">
        <v>16277.530534570247</v>
      </c>
      <c r="N7" s="14">
        <f t="shared" ref="N7:N9" si="1">SUM(B7:M7)</f>
        <v>188561.70750513053</v>
      </c>
      <c r="O7" s="14">
        <f>N7/12/$B$4</f>
        <v>3.8157471298202412</v>
      </c>
    </row>
    <row r="8" spans="1:15" hidden="1">
      <c r="A8" s="15" t="s">
        <v>20</v>
      </c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8"/>
      <c r="N8" s="19">
        <f t="shared" si="1"/>
        <v>0</v>
      </c>
      <c r="O8" s="20">
        <f>N8/12/$B$4</f>
        <v>0</v>
      </c>
    </row>
    <row r="9" spans="1:15" hidden="1">
      <c r="A9" s="15" t="s">
        <v>21</v>
      </c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  <c r="N9" s="19">
        <f t="shared" si="1"/>
        <v>0</v>
      </c>
      <c r="O9" s="20">
        <f>N9/12/$B$4</f>
        <v>0</v>
      </c>
    </row>
    <row r="10" spans="1:15">
      <c r="A10" s="21" t="s">
        <v>22</v>
      </c>
      <c r="B10" s="22">
        <f t="shared" ref="B10:O10" si="2">SUM(B11:B34)</f>
        <v>3115.0145553631546</v>
      </c>
      <c r="C10" s="13">
        <f t="shared" si="2"/>
        <v>4484.360104890392</v>
      </c>
      <c r="D10" s="13">
        <f t="shared" si="2"/>
        <v>6658.1170290849523</v>
      </c>
      <c r="E10" s="13">
        <f t="shared" si="2"/>
        <v>3777.9188838152336</v>
      </c>
      <c r="F10" s="13">
        <f t="shared" si="2"/>
        <v>3604.5924888560999</v>
      </c>
      <c r="G10" s="13">
        <f t="shared" si="2"/>
        <v>3141.6155625367246</v>
      </c>
      <c r="H10" s="13">
        <f t="shared" si="2"/>
        <v>2523.2996298960011</v>
      </c>
      <c r="I10" s="13">
        <f t="shared" si="2"/>
        <v>3396.2580092644625</v>
      </c>
      <c r="J10" s="13">
        <f t="shared" si="2"/>
        <v>2148.6610549506963</v>
      </c>
      <c r="K10" s="13">
        <f t="shared" si="2"/>
        <v>2759.463035342279</v>
      </c>
      <c r="L10" s="13">
        <f t="shared" si="2"/>
        <v>2739.7949629358054</v>
      </c>
      <c r="M10" s="23">
        <f t="shared" si="2"/>
        <v>5520.4727044794381</v>
      </c>
      <c r="N10" s="14">
        <f t="shared" si="2"/>
        <v>43869.568021415238</v>
      </c>
      <c r="O10" s="14">
        <f t="shared" si="2"/>
        <v>0.8877474672826372</v>
      </c>
    </row>
    <row r="11" spans="1:15">
      <c r="A11" s="24" t="s">
        <v>23</v>
      </c>
      <c r="B11" s="25">
        <v>185.20225285226863</v>
      </c>
      <c r="C11" s="26">
        <v>162.59738233035924</v>
      </c>
      <c r="D11" s="26">
        <v>190.70777309895459</v>
      </c>
      <c r="E11" s="26">
        <v>178.63172738415551</v>
      </c>
      <c r="F11" s="26">
        <v>161.82332288611792</v>
      </c>
      <c r="G11" s="26">
        <v>178.47996863000614</v>
      </c>
      <c r="H11" s="26">
        <v>155.99093763049481</v>
      </c>
      <c r="I11" s="26">
        <v>154.64486442061352</v>
      </c>
      <c r="J11" s="26">
        <v>160.44312640607288</v>
      </c>
      <c r="K11" s="26">
        <v>136.64214546684403</v>
      </c>
      <c r="L11" s="26">
        <v>142.87952006046345</v>
      </c>
      <c r="M11" s="27">
        <v>191.2914606149138</v>
      </c>
      <c r="N11" s="19">
        <f>SUM(B11:M11)</f>
        <v>1999.3344817812645</v>
      </c>
      <c r="O11" s="19">
        <f t="shared" ref="O11:O34" si="3">N11/12/$B$4</f>
        <v>4.0458664229055759E-2</v>
      </c>
    </row>
    <row r="12" spans="1:15">
      <c r="A12" s="24" t="s">
        <v>24</v>
      </c>
      <c r="B12" s="25">
        <v>615.11684374162519</v>
      </c>
      <c r="C12" s="26">
        <v>615.11684374162519</v>
      </c>
      <c r="D12" s="26">
        <v>615.11684374162519</v>
      </c>
      <c r="E12" s="26">
        <v>615.11684374162519</v>
      </c>
      <c r="F12" s="26">
        <v>615.11684374162519</v>
      </c>
      <c r="G12" s="26">
        <v>615.11684374162519</v>
      </c>
      <c r="H12" s="26">
        <v>615.11684374162519</v>
      </c>
      <c r="I12" s="26">
        <v>615.11684374162519</v>
      </c>
      <c r="J12" s="26">
        <v>615.11684374162519</v>
      </c>
      <c r="K12" s="26">
        <v>615.11684374162519</v>
      </c>
      <c r="L12" s="26">
        <v>615.11684374162519</v>
      </c>
      <c r="M12" s="27">
        <v>615.11684374162519</v>
      </c>
      <c r="N12" s="19">
        <f t="shared" ref="N12:N32" si="4">SUM(B12:M12)</f>
        <v>7381.4021248995041</v>
      </c>
      <c r="O12" s="19">
        <f t="shared" si="3"/>
        <v>0.1493705394631514</v>
      </c>
    </row>
    <row r="13" spans="1:15">
      <c r="A13" s="24" t="s">
        <v>25</v>
      </c>
      <c r="B13" s="25">
        <v>426.01915020592418</v>
      </c>
      <c r="C13" s="26">
        <v>430.70301802629842</v>
      </c>
      <c r="D13" s="26">
        <v>435.92657230373646</v>
      </c>
      <c r="E13" s="26">
        <v>441.15012658117433</v>
      </c>
      <c r="F13" s="26">
        <v>446.46437691878458</v>
      </c>
      <c r="G13" s="26">
        <v>451.77862725639471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7">
        <v>0</v>
      </c>
      <c r="N13" s="19">
        <f t="shared" si="4"/>
        <v>2632.0418712923129</v>
      </c>
      <c r="O13" s="19">
        <f t="shared" si="3"/>
        <v>5.3262172626841943E-2</v>
      </c>
    </row>
    <row r="14" spans="1:15">
      <c r="A14" s="24" t="s">
        <v>26</v>
      </c>
      <c r="B14" s="25">
        <v>477.1600543926823</v>
      </c>
      <c r="C14" s="26">
        <v>485.69985174156244</v>
      </c>
      <c r="D14" s="26">
        <v>484.72733854189499</v>
      </c>
      <c r="E14" s="26">
        <v>531.89288175457398</v>
      </c>
      <c r="F14" s="26">
        <v>506.25373413047049</v>
      </c>
      <c r="G14" s="26">
        <v>527.28444432087758</v>
      </c>
      <c r="H14" s="26">
        <v>459.31268611623733</v>
      </c>
      <c r="I14" s="26">
        <v>475.79063368216265</v>
      </c>
      <c r="J14" s="26">
        <v>503.29488741495419</v>
      </c>
      <c r="K14" s="26">
        <v>432.94168414520038</v>
      </c>
      <c r="L14" s="26">
        <v>407.09869488090806</v>
      </c>
      <c r="M14" s="27">
        <v>440.22700232516507</v>
      </c>
      <c r="N14" s="19">
        <f t="shared" si="4"/>
        <v>5731.6838934466887</v>
      </c>
      <c r="O14" s="19">
        <f t="shared" si="3"/>
        <v>0.11598673269789432</v>
      </c>
    </row>
    <row r="15" spans="1:15">
      <c r="A15" s="24" t="s">
        <v>27</v>
      </c>
      <c r="B15" s="25">
        <v>0</v>
      </c>
      <c r="C15" s="26">
        <v>0</v>
      </c>
      <c r="D15" s="26">
        <v>0</v>
      </c>
      <c r="E15" s="26">
        <v>140.98298462399293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7">
        <v>0</v>
      </c>
      <c r="N15" s="19">
        <f t="shared" si="4"/>
        <v>140.98298462399293</v>
      </c>
      <c r="O15" s="19">
        <f t="shared" si="3"/>
        <v>2.8529409605492417E-3</v>
      </c>
    </row>
    <row r="16" spans="1:15">
      <c r="A16" s="24" t="s">
        <v>116</v>
      </c>
      <c r="B16" s="25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7">
        <v>0</v>
      </c>
      <c r="N16" s="19">
        <f t="shared" si="4"/>
        <v>0</v>
      </c>
      <c r="O16" s="19">
        <f t="shared" si="3"/>
        <v>0</v>
      </c>
    </row>
    <row r="17" spans="1:15">
      <c r="A17" s="24" t="s">
        <v>28</v>
      </c>
      <c r="B17" s="25">
        <v>0</v>
      </c>
      <c r="C17" s="26">
        <v>0</v>
      </c>
      <c r="D17" s="26">
        <v>89.798079378339452</v>
      </c>
      <c r="E17" s="26">
        <v>89.798079378339452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7">
        <v>0</v>
      </c>
      <c r="N17" s="19">
        <f t="shared" si="4"/>
        <v>179.5961587566789</v>
      </c>
      <c r="O17" s="19">
        <f t="shared" si="3"/>
        <v>3.6343196949671871E-3</v>
      </c>
    </row>
    <row r="18" spans="1:15">
      <c r="A18" s="24" t="s">
        <v>29</v>
      </c>
      <c r="B18" s="25">
        <v>0</v>
      </c>
      <c r="C18" s="26">
        <v>9.4287983347256414</v>
      </c>
      <c r="D18" s="26">
        <v>0</v>
      </c>
      <c r="E18" s="26">
        <v>0</v>
      </c>
      <c r="F18" s="26">
        <v>9.4287983347256414</v>
      </c>
      <c r="G18" s="26">
        <v>0</v>
      </c>
      <c r="H18" s="26">
        <v>0</v>
      </c>
      <c r="I18" s="26">
        <v>9.4287983347256414</v>
      </c>
      <c r="J18" s="26">
        <v>0</v>
      </c>
      <c r="K18" s="26">
        <v>0</v>
      </c>
      <c r="L18" s="26">
        <v>9.4287983347256414</v>
      </c>
      <c r="M18" s="27">
        <v>0</v>
      </c>
      <c r="N18" s="19">
        <f t="shared" si="4"/>
        <v>37.715193338902566</v>
      </c>
      <c r="O18" s="19">
        <f t="shared" si="3"/>
        <v>7.632071359431091E-4</v>
      </c>
    </row>
    <row r="19" spans="1:15">
      <c r="A19" s="24" t="s">
        <v>30</v>
      </c>
      <c r="B19" s="25">
        <v>310.56575954919316</v>
      </c>
      <c r="C19" s="26">
        <v>310.56575954919316</v>
      </c>
      <c r="D19" s="26">
        <v>310.56575954919316</v>
      </c>
      <c r="E19" s="26">
        <v>310.56575954919316</v>
      </c>
      <c r="F19" s="26">
        <v>310.56575954919316</v>
      </c>
      <c r="G19" s="26">
        <v>310.56575954919316</v>
      </c>
      <c r="H19" s="26">
        <v>310.56575954919316</v>
      </c>
      <c r="I19" s="26">
        <v>310.56575954919316</v>
      </c>
      <c r="J19" s="26">
        <v>0</v>
      </c>
      <c r="K19" s="26">
        <v>0</v>
      </c>
      <c r="L19" s="26">
        <v>0</v>
      </c>
      <c r="M19" s="27">
        <v>0</v>
      </c>
      <c r="N19" s="19">
        <f t="shared" si="4"/>
        <v>2484.5260763935453</v>
      </c>
      <c r="O19" s="19">
        <f t="shared" si="3"/>
        <v>5.0277033287388258E-2</v>
      </c>
    </row>
    <row r="20" spans="1:15">
      <c r="A20" s="24" t="s">
        <v>31</v>
      </c>
      <c r="B20" s="25">
        <v>0</v>
      </c>
      <c r="C20" s="26">
        <v>897.98079378339446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7">
        <v>0</v>
      </c>
      <c r="N20" s="19">
        <f t="shared" si="4"/>
        <v>897.98079378339446</v>
      </c>
      <c r="O20" s="19">
        <f t="shared" si="3"/>
        <v>1.8171598474835935E-2</v>
      </c>
    </row>
    <row r="21" spans="1:15">
      <c r="A21" s="24" t="s">
        <v>32</v>
      </c>
      <c r="B21" s="25">
        <v>202.04567860126375</v>
      </c>
      <c r="C21" s="26">
        <v>0</v>
      </c>
      <c r="D21" s="26">
        <v>0</v>
      </c>
      <c r="E21" s="26">
        <v>323.27308576202199</v>
      </c>
      <c r="F21" s="26">
        <v>94.287983347256414</v>
      </c>
      <c r="G21" s="26">
        <v>44.899039689169726</v>
      </c>
      <c r="H21" s="26">
        <v>35.919231751335779</v>
      </c>
      <c r="I21" s="26">
        <v>44.899039689169726</v>
      </c>
      <c r="J21" s="26">
        <v>0</v>
      </c>
      <c r="K21" s="26">
        <v>62.858655564837612</v>
      </c>
      <c r="L21" s="26">
        <v>62.858655564837612</v>
      </c>
      <c r="M21" s="27">
        <v>0</v>
      </c>
      <c r="N21" s="19">
        <f t="shared" si="4"/>
        <v>871.04136996989257</v>
      </c>
      <c r="O21" s="19">
        <f t="shared" si="3"/>
        <v>1.7626450520590854E-2</v>
      </c>
    </row>
    <row r="22" spans="1:15">
      <c r="A22" s="28" t="s">
        <v>117</v>
      </c>
      <c r="B22" s="25">
        <v>492.56132298686134</v>
      </c>
      <c r="C22" s="26">
        <v>396.38309006869088</v>
      </c>
      <c r="D22" s="26">
        <v>325.03402609863127</v>
      </c>
      <c r="E22" s="26">
        <v>291.28700988745754</v>
      </c>
      <c r="F22" s="26">
        <v>291.28700988745754</v>
      </c>
      <c r="G22" s="26">
        <v>14.061481249854173</v>
      </c>
      <c r="H22" s="26">
        <v>0</v>
      </c>
      <c r="I22" s="26">
        <v>0</v>
      </c>
      <c r="J22" s="26">
        <v>0</v>
      </c>
      <c r="K22" s="26">
        <v>331.61981724023866</v>
      </c>
      <c r="L22" s="26">
        <v>295.67364606508937</v>
      </c>
      <c r="M22" s="27">
        <v>325.20194850706872</v>
      </c>
      <c r="N22" s="19">
        <f t="shared" si="4"/>
        <v>2763.1093519913493</v>
      </c>
      <c r="O22" s="19">
        <f t="shared" si="3"/>
        <v>5.5914462797032036E-2</v>
      </c>
    </row>
    <row r="23" spans="1:15">
      <c r="A23" s="24" t="s">
        <v>33</v>
      </c>
      <c r="B23" s="25">
        <v>0</v>
      </c>
      <c r="C23" s="26">
        <v>0</v>
      </c>
      <c r="D23" s="26">
        <v>30.811516996295833</v>
      </c>
      <c r="E23" s="26">
        <v>0</v>
      </c>
      <c r="F23" s="26">
        <v>0</v>
      </c>
      <c r="G23" s="26">
        <v>30.811516996295833</v>
      </c>
      <c r="H23" s="26">
        <v>0</v>
      </c>
      <c r="I23" s="26">
        <v>0</v>
      </c>
      <c r="J23" s="26">
        <v>26.459004088827715</v>
      </c>
      <c r="K23" s="26">
        <v>0</v>
      </c>
      <c r="L23" s="26">
        <v>0</v>
      </c>
      <c r="M23" s="27">
        <v>48.034788621061331</v>
      </c>
      <c r="N23" s="19">
        <f t="shared" si="4"/>
        <v>136.11682670248072</v>
      </c>
      <c r="O23" s="19">
        <f t="shared" si="3"/>
        <v>2.7544690684141058E-3</v>
      </c>
    </row>
    <row r="24" spans="1:15">
      <c r="A24" s="24" t="s">
        <v>34</v>
      </c>
      <c r="B24" s="25">
        <v>234.39813063969191</v>
      </c>
      <c r="C24" s="26">
        <v>236.43951037819969</v>
      </c>
      <c r="D24" s="26">
        <v>231.4750235597682</v>
      </c>
      <c r="E24" s="26">
        <v>112.97191053119001</v>
      </c>
      <c r="F24" s="26">
        <v>88.263132904795043</v>
      </c>
      <c r="G24" s="26">
        <v>234.58503276412327</v>
      </c>
      <c r="H24" s="26">
        <v>128.29864671948499</v>
      </c>
      <c r="I24" s="26">
        <v>98.66869285164934</v>
      </c>
      <c r="J24" s="26">
        <v>109.72472218278986</v>
      </c>
      <c r="K24" s="26">
        <v>249.59953287134098</v>
      </c>
      <c r="L24" s="26">
        <v>84.708210532629465</v>
      </c>
      <c r="M24" s="27">
        <v>396.17933822658148</v>
      </c>
      <c r="N24" s="19">
        <f t="shared" si="4"/>
        <v>2205.3118841622445</v>
      </c>
      <c r="O24" s="19">
        <f t="shared" si="3"/>
        <v>4.4626836507203317E-2</v>
      </c>
    </row>
    <row r="25" spans="1:15">
      <c r="A25" s="24" t="s">
        <v>35</v>
      </c>
      <c r="B25" s="25">
        <v>0</v>
      </c>
      <c r="C25" s="26">
        <v>713.33349306168407</v>
      </c>
      <c r="D25" s="26">
        <v>713.33349306168407</v>
      </c>
      <c r="E25" s="26">
        <v>713.33349306168407</v>
      </c>
      <c r="F25" s="26">
        <v>713.33349306168407</v>
      </c>
      <c r="G25" s="26">
        <v>713.33349306168407</v>
      </c>
      <c r="H25" s="26">
        <v>347.73318460388788</v>
      </c>
      <c r="I25" s="26">
        <v>652.40010831871803</v>
      </c>
      <c r="J25" s="26">
        <v>652.40010831871803</v>
      </c>
      <c r="K25" s="26">
        <v>652.40010831871803</v>
      </c>
      <c r="L25" s="26">
        <v>652.40010831871803</v>
      </c>
      <c r="M25" s="27">
        <v>652.40010831871803</v>
      </c>
      <c r="N25" s="19">
        <f t="shared" si="4"/>
        <v>7176.4011915058963</v>
      </c>
      <c r="O25" s="19">
        <f t="shared" si="3"/>
        <v>0.14522212707573259</v>
      </c>
    </row>
    <row r="26" spans="1:15">
      <c r="A26" s="24" t="s">
        <v>118</v>
      </c>
      <c r="B26" s="25">
        <v>0</v>
      </c>
      <c r="C26" s="26">
        <v>179.5961587566789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808.18271440505498</v>
      </c>
      <c r="J26" s="26">
        <v>0</v>
      </c>
      <c r="K26" s="26">
        <v>0</v>
      </c>
      <c r="L26" s="26">
        <v>0</v>
      </c>
      <c r="M26" s="27">
        <v>107.75769525400733</v>
      </c>
      <c r="N26" s="19">
        <f t="shared" si="4"/>
        <v>1095.5365684157412</v>
      </c>
      <c r="O26" s="19">
        <f t="shared" si="3"/>
        <v>2.2169350139299836E-2</v>
      </c>
    </row>
    <row r="27" spans="1:15">
      <c r="A27" s="24" t="s">
        <v>119</v>
      </c>
      <c r="B27" s="25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368.17212545119173</v>
      </c>
      <c r="I27" s="26">
        <v>0</v>
      </c>
      <c r="J27" s="26">
        <v>0</v>
      </c>
      <c r="K27" s="26">
        <v>0</v>
      </c>
      <c r="L27" s="26">
        <v>0</v>
      </c>
      <c r="M27" s="27">
        <v>0</v>
      </c>
      <c r="N27" s="19">
        <f t="shared" si="4"/>
        <v>368.17212545119173</v>
      </c>
      <c r="O27" s="19">
        <f t="shared" si="3"/>
        <v>7.4503553746827324E-3</v>
      </c>
    </row>
    <row r="28" spans="1:15">
      <c r="A28" s="24" t="s">
        <v>120</v>
      </c>
      <c r="B28" s="25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134.69711906750916</v>
      </c>
      <c r="J28" s="26">
        <v>0</v>
      </c>
      <c r="K28" s="26">
        <v>0</v>
      </c>
      <c r="L28" s="26">
        <v>0</v>
      </c>
      <c r="M28" s="27">
        <v>0</v>
      </c>
      <c r="N28" s="19">
        <f t="shared" si="4"/>
        <v>134.69711906750916</v>
      </c>
      <c r="O28" s="19">
        <f t="shared" si="3"/>
        <v>2.7257397712253896E-3</v>
      </c>
    </row>
    <row r="29" spans="1:15">
      <c r="A29" s="24" t="s">
        <v>36</v>
      </c>
      <c r="B29" s="25">
        <v>0</v>
      </c>
      <c r="C29" s="26">
        <v>42.743885784089578</v>
      </c>
      <c r="D29" s="26">
        <v>36.278424068849141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7">
        <v>0</v>
      </c>
      <c r="N29" s="19">
        <f t="shared" si="4"/>
        <v>79.022309852938719</v>
      </c>
      <c r="O29" s="19">
        <f t="shared" si="3"/>
        <v>1.5991006657855623E-3</v>
      </c>
    </row>
    <row r="30" spans="1:15">
      <c r="A30" s="24" t="s">
        <v>37</v>
      </c>
      <c r="B30" s="25">
        <v>0</v>
      </c>
      <c r="C30" s="26">
        <v>0</v>
      </c>
      <c r="D30" s="26">
        <v>3.1070135464905451</v>
      </c>
      <c r="E30" s="26">
        <v>20.339264979193885</v>
      </c>
      <c r="F30" s="26">
        <v>4.6695001276736514</v>
      </c>
      <c r="G30" s="26">
        <v>0</v>
      </c>
      <c r="H30" s="26">
        <v>20.473962098261396</v>
      </c>
      <c r="I30" s="26">
        <v>6.5552597946187792</v>
      </c>
      <c r="J30" s="26">
        <v>6.9593511518213074</v>
      </c>
      <c r="K30" s="26">
        <v>1.7061635081884496</v>
      </c>
      <c r="L30" s="26">
        <v>0.35919231751335778</v>
      </c>
      <c r="M30" s="27">
        <v>6.8695530724429679</v>
      </c>
      <c r="N30" s="19">
        <f t="shared" si="4"/>
        <v>71.039260596204343</v>
      </c>
      <c r="O30" s="19">
        <f t="shared" si="3"/>
        <v>1.4375551553442709E-3</v>
      </c>
    </row>
    <row r="31" spans="1:15">
      <c r="A31" s="24" t="s">
        <v>38</v>
      </c>
      <c r="B31" s="25">
        <v>171.94536239364436</v>
      </c>
      <c r="C31" s="26">
        <v>3.7715193338902568</v>
      </c>
      <c r="D31" s="26">
        <v>497.29278378930599</v>
      </c>
      <c r="E31" s="26">
        <v>8.5757165806314184</v>
      </c>
      <c r="F31" s="26">
        <v>363.09853396631553</v>
      </c>
      <c r="G31" s="26">
        <v>20.699355277501024</v>
      </c>
      <c r="H31" s="26">
        <v>81.716252234288888</v>
      </c>
      <c r="I31" s="26">
        <v>85.308175409422475</v>
      </c>
      <c r="J31" s="26">
        <v>74.263011645886721</v>
      </c>
      <c r="K31" s="26">
        <v>276.5780844852855</v>
      </c>
      <c r="L31" s="26">
        <v>469.27129311929525</v>
      </c>
      <c r="M31" s="27">
        <v>2030.2896757045658</v>
      </c>
      <c r="N31" s="19">
        <f t="shared" si="4"/>
        <v>4082.809763940033</v>
      </c>
      <c r="O31" s="19">
        <f t="shared" si="3"/>
        <v>8.2620007235203644E-2</v>
      </c>
    </row>
    <row r="32" spans="1:15">
      <c r="A32" s="24" t="s">
        <v>121</v>
      </c>
      <c r="B32" s="25">
        <v>0</v>
      </c>
      <c r="C32" s="26">
        <v>0</v>
      </c>
      <c r="D32" s="26">
        <v>2693.9423813501835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7">
        <v>0</v>
      </c>
      <c r="N32" s="19">
        <f t="shared" si="4"/>
        <v>2693.9423813501835</v>
      </c>
      <c r="O32" s="19">
        <f t="shared" si="3"/>
        <v>5.4514795424507802E-2</v>
      </c>
    </row>
    <row r="33" spans="1:15">
      <c r="A33" s="24" t="s">
        <v>39</v>
      </c>
      <c r="B33" s="25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7">
        <v>126.42141787008077</v>
      </c>
      <c r="N33" s="19">
        <f>SUM(B33:M33)</f>
        <v>126.42141787008077</v>
      </c>
      <c r="O33" s="19">
        <f t="shared" si="3"/>
        <v>2.5582721368411494E-3</v>
      </c>
    </row>
    <row r="34" spans="1:15" ht="13.5" thickBot="1">
      <c r="A34" s="29" t="s">
        <v>40</v>
      </c>
      <c r="B34" s="30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2">
        <v>580.68287222320726</v>
      </c>
      <c r="N34" s="33">
        <f t="shared" ref="N34" si="5">SUM(B34:M34)</f>
        <v>580.68287222320726</v>
      </c>
      <c r="O34" s="33">
        <f t="shared" si="3"/>
        <v>1.1750736840146558E-2</v>
      </c>
    </row>
    <row r="35" spans="1:15">
      <c r="N35" s="34">
        <f>N6-'Фабричная дом № 6'!D28</f>
        <v>0</v>
      </c>
      <c r="O35" s="35">
        <f>O6-'Фабричная дом № 6'!E28</f>
        <v>0</v>
      </c>
    </row>
  </sheetData>
  <mergeCells count="2">
    <mergeCell ref="A1:O1"/>
    <mergeCell ref="A2:O2"/>
  </mergeCells>
  <pageMargins left="0.23" right="0.26" top="1.3" bottom="0.74803149606299213" header="0.31496062992125984" footer="0.31496062992125984"/>
  <pageSetup paperSize="9" scale="8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31" sqref="N31"/>
    </sheetView>
  </sheetViews>
  <sheetFormatPr defaultRowHeight="12.7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workbookViewId="0">
      <selection activeCell="O32" sqref="O32"/>
    </sheetView>
  </sheetViews>
  <sheetFormatPr defaultRowHeight="12.75"/>
  <cols>
    <col min="1" max="1" width="39.5703125" style="129" customWidth="1"/>
    <col min="2" max="2" width="9.7109375" style="129" customWidth="1"/>
    <col min="3" max="3" width="9.85546875" style="129" customWidth="1"/>
    <col min="4" max="4" width="11.42578125" style="129" customWidth="1"/>
    <col min="5" max="5" width="9.85546875" style="129" customWidth="1"/>
    <col min="6" max="6" width="9.5703125" style="129" customWidth="1"/>
    <col min="7" max="8" width="9.140625" style="129" customWidth="1"/>
    <col min="9" max="9" width="9.85546875" style="129" customWidth="1"/>
    <col min="10" max="12" width="9.140625" style="129" customWidth="1"/>
    <col min="13" max="13" width="10.5703125" style="129" customWidth="1"/>
    <col min="14" max="14" width="11.140625" style="129" customWidth="1"/>
    <col min="15" max="16384" width="9.140625" style="129"/>
  </cols>
  <sheetData>
    <row r="1" spans="1:14" ht="21" customHeight="1">
      <c r="A1" s="204" t="s">
        <v>269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4" ht="20.25" customHeight="1">
      <c r="A2" s="205" t="s">
        <v>270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14" ht="13.5" customHeight="1">
      <c r="A3" s="200" t="s">
        <v>271</v>
      </c>
      <c r="B3" s="201" t="s">
        <v>272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2" t="s">
        <v>273</v>
      </c>
    </row>
    <row r="4" spans="1:14" ht="13.5" customHeight="1">
      <c r="A4" s="200"/>
      <c r="B4" s="130" t="s">
        <v>4</v>
      </c>
      <c r="C4" s="130" t="s">
        <v>5</v>
      </c>
      <c r="D4" s="130" t="s">
        <v>6</v>
      </c>
      <c r="E4" s="130" t="s">
        <v>7</v>
      </c>
      <c r="F4" s="130" t="s">
        <v>8</v>
      </c>
      <c r="G4" s="130" t="s">
        <v>9</v>
      </c>
      <c r="H4" s="130" t="s">
        <v>10</v>
      </c>
      <c r="I4" s="130" t="s">
        <v>11</v>
      </c>
      <c r="J4" s="130" t="s">
        <v>12</v>
      </c>
      <c r="K4" s="130" t="s">
        <v>13</v>
      </c>
      <c r="L4" s="130" t="s">
        <v>14</v>
      </c>
      <c r="M4" s="130" t="s">
        <v>15</v>
      </c>
      <c r="N4" s="202"/>
    </row>
    <row r="5" spans="1:14" ht="13.5" customHeight="1">
      <c r="A5" s="131" t="s">
        <v>274</v>
      </c>
      <c r="B5" s="132">
        <f>78.338+22.544</f>
        <v>100.88199999999999</v>
      </c>
      <c r="C5" s="132">
        <f>78.338+20.377</f>
        <v>98.714999999999989</v>
      </c>
      <c r="D5" s="132">
        <v>99.74</v>
      </c>
      <c r="E5" s="132">
        <v>100.96599999999999</v>
      </c>
      <c r="F5" s="132">
        <v>99.661000000000001</v>
      </c>
      <c r="G5" s="132">
        <f>78.338+5.157</f>
        <v>83.49499999999999</v>
      </c>
      <c r="H5" s="132">
        <f>78.338+8.959</f>
        <v>87.296999999999997</v>
      </c>
      <c r="I5" s="133">
        <f>78.338+15.818</f>
        <v>94.155999999999992</v>
      </c>
      <c r="J5" s="133">
        <f>78.338+21.975</f>
        <v>100.31299999999999</v>
      </c>
      <c r="K5" s="133">
        <f>78.338+19.202</f>
        <v>97.539999999999992</v>
      </c>
      <c r="L5" s="133">
        <f>78.338+18.524</f>
        <v>96.861999999999995</v>
      </c>
      <c r="M5" s="133">
        <f>78.338+26.37</f>
        <v>104.708</v>
      </c>
      <c r="N5" s="134">
        <f t="shared" ref="N5" si="0">SUM(B5:M5)</f>
        <v>1164.335</v>
      </c>
    </row>
    <row r="6" spans="1:14">
      <c r="A6" s="199" t="s">
        <v>275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</row>
    <row r="7" spans="1:14">
      <c r="A7" s="200" t="s">
        <v>271</v>
      </c>
      <c r="B7" s="201" t="s">
        <v>272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2" t="s">
        <v>276</v>
      </c>
    </row>
    <row r="8" spans="1:14">
      <c r="A8" s="200"/>
      <c r="B8" s="130" t="s">
        <v>4</v>
      </c>
      <c r="C8" s="130" t="s">
        <v>5</v>
      </c>
      <c r="D8" s="130" t="s">
        <v>6</v>
      </c>
      <c r="E8" s="130" t="s">
        <v>7</v>
      </c>
      <c r="F8" s="130" t="s">
        <v>8</v>
      </c>
      <c r="G8" s="130" t="s">
        <v>9</v>
      </c>
      <c r="H8" s="130" t="s">
        <v>10</v>
      </c>
      <c r="I8" s="130" t="s">
        <v>11</v>
      </c>
      <c r="J8" s="130" t="s">
        <v>12</v>
      </c>
      <c r="K8" s="130" t="s">
        <v>13</v>
      </c>
      <c r="L8" s="130" t="s">
        <v>14</v>
      </c>
      <c r="M8" s="130" t="s">
        <v>15</v>
      </c>
      <c r="N8" s="202"/>
    </row>
    <row r="9" spans="1:14">
      <c r="A9" s="131" t="s">
        <v>274</v>
      </c>
      <c r="B9" s="132">
        <f>78.338+17.84</f>
        <v>96.177999999999997</v>
      </c>
      <c r="C9" s="132">
        <f>78.338+22.864</f>
        <v>101.202</v>
      </c>
      <c r="D9" s="132">
        <f>78.338+18.013</f>
        <v>96.350999999999999</v>
      </c>
      <c r="E9" s="132">
        <f>78.338+31.851</f>
        <v>110.18899999999999</v>
      </c>
      <c r="F9" s="132">
        <f>78.338+18.509</f>
        <v>96.846999999999994</v>
      </c>
      <c r="G9" s="132">
        <f>78.338+8.01</f>
        <v>86.347999999999999</v>
      </c>
      <c r="H9" s="132">
        <f>78.326+16.718</f>
        <v>95.043999999999997</v>
      </c>
      <c r="I9" s="133">
        <v>15.051</v>
      </c>
      <c r="J9" s="133">
        <v>23.582999999999998</v>
      </c>
      <c r="K9" s="133">
        <v>107.229</v>
      </c>
      <c r="L9" s="133">
        <v>141.5</v>
      </c>
      <c r="M9" s="133">
        <v>166.58</v>
      </c>
      <c r="N9" s="134">
        <f t="shared" ref="N9" si="1">SUM(B9:M9)</f>
        <v>1136.1019999999999</v>
      </c>
    </row>
    <row r="10" spans="1:14">
      <c r="A10" s="199" t="s">
        <v>277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4">
      <c r="A11" s="200" t="s">
        <v>271</v>
      </c>
      <c r="B11" s="201" t="s">
        <v>272</v>
      </c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2" t="s">
        <v>278</v>
      </c>
    </row>
    <row r="12" spans="1:14">
      <c r="A12" s="200"/>
      <c r="B12" s="130" t="s">
        <v>4</v>
      </c>
      <c r="C12" s="130" t="s">
        <v>5</v>
      </c>
      <c r="D12" s="130" t="s">
        <v>6</v>
      </c>
      <c r="E12" s="130" t="s">
        <v>7</v>
      </c>
      <c r="F12" s="130" t="s">
        <v>8</v>
      </c>
      <c r="G12" s="130" t="s">
        <v>9</v>
      </c>
      <c r="H12" s="130" t="s">
        <v>10</v>
      </c>
      <c r="I12" s="130" t="s">
        <v>11</v>
      </c>
      <c r="J12" s="130" t="s">
        <v>12</v>
      </c>
      <c r="K12" s="130" t="s">
        <v>13</v>
      </c>
      <c r="L12" s="130" t="s">
        <v>14</v>
      </c>
      <c r="M12" s="130" t="s">
        <v>15</v>
      </c>
      <c r="N12" s="202"/>
    </row>
    <row r="13" spans="1:14">
      <c r="A13" s="131" t="s">
        <v>274</v>
      </c>
      <c r="B13" s="132">
        <v>171.03</v>
      </c>
      <c r="C13" s="132">
        <v>156.83000000000001</v>
      </c>
      <c r="D13" s="132">
        <v>145.56</v>
      </c>
      <c r="E13" s="132">
        <v>126.6</v>
      </c>
      <c r="F13" s="132">
        <v>43.3</v>
      </c>
      <c r="G13" s="132">
        <v>16.8</v>
      </c>
      <c r="H13" s="132">
        <v>15.1</v>
      </c>
      <c r="I13" s="133">
        <v>18.2</v>
      </c>
      <c r="J13" s="133">
        <v>19.899999999999999</v>
      </c>
      <c r="K13" s="133">
        <v>96.4</v>
      </c>
      <c r="L13" s="133">
        <v>100.363</v>
      </c>
      <c r="M13" s="133">
        <v>119.666</v>
      </c>
      <c r="N13" s="134">
        <f t="shared" ref="N13" si="2">SUM(B13:M13)</f>
        <v>1029.7489999999998</v>
      </c>
    </row>
    <row r="14" spans="1:14">
      <c r="A14" s="199" t="s">
        <v>279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</row>
    <row r="15" spans="1:14">
      <c r="A15" s="200" t="s">
        <v>271</v>
      </c>
      <c r="B15" s="201" t="s">
        <v>272</v>
      </c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 t="s">
        <v>280</v>
      </c>
    </row>
    <row r="16" spans="1:14">
      <c r="A16" s="200"/>
      <c r="B16" s="130" t="s">
        <v>4</v>
      </c>
      <c r="C16" s="130" t="s">
        <v>5</v>
      </c>
      <c r="D16" s="130" t="s">
        <v>6</v>
      </c>
      <c r="E16" s="130" t="s">
        <v>7</v>
      </c>
      <c r="F16" s="130" t="s">
        <v>8</v>
      </c>
      <c r="G16" s="130" t="s">
        <v>9</v>
      </c>
      <c r="H16" s="130" t="s">
        <v>10</v>
      </c>
      <c r="I16" s="130" t="s">
        <v>11</v>
      </c>
      <c r="J16" s="130" t="s">
        <v>12</v>
      </c>
      <c r="K16" s="130" t="s">
        <v>13</v>
      </c>
      <c r="L16" s="130" t="s">
        <v>14</v>
      </c>
      <c r="M16" s="130" t="s">
        <v>15</v>
      </c>
      <c r="N16" s="202"/>
    </row>
    <row r="17" spans="1:14" ht="15">
      <c r="A17" s="131" t="s">
        <v>274</v>
      </c>
      <c r="B17" s="132">
        <v>148.09399999999999</v>
      </c>
      <c r="C17" s="132">
        <v>152.55600000000001</v>
      </c>
      <c r="D17" s="132">
        <v>109.693</v>
      </c>
      <c r="E17" s="132">
        <v>117.46</v>
      </c>
      <c r="F17" s="132">
        <v>64.748000000000005</v>
      </c>
      <c r="G17" s="132">
        <v>18.62</v>
      </c>
      <c r="H17" s="132">
        <v>13.55</v>
      </c>
      <c r="I17" s="133">
        <v>15.303000000000001</v>
      </c>
      <c r="J17" s="133">
        <v>32.835999999999999</v>
      </c>
      <c r="K17" s="135">
        <v>74.728999999999999</v>
      </c>
      <c r="L17" s="133">
        <v>126.554</v>
      </c>
      <c r="M17" s="133">
        <v>130.75800000000001</v>
      </c>
      <c r="N17" s="134">
        <f t="shared" ref="N17" si="3">SUM(B17:M17)</f>
        <v>1004.9010000000001</v>
      </c>
    </row>
    <row r="18" spans="1:14" ht="16.5" customHeight="1">
      <c r="A18" s="199" t="s">
        <v>105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</row>
    <row r="19" spans="1:14" ht="13.5" customHeight="1">
      <c r="A19" s="200" t="s">
        <v>271</v>
      </c>
      <c r="B19" s="201" t="s">
        <v>281</v>
      </c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2" t="s">
        <v>282</v>
      </c>
    </row>
    <row r="20" spans="1:14" ht="13.5" customHeight="1">
      <c r="A20" s="200"/>
      <c r="B20" s="130" t="s">
        <v>4</v>
      </c>
      <c r="C20" s="130" t="s">
        <v>5</v>
      </c>
      <c r="D20" s="130" t="s">
        <v>6</v>
      </c>
      <c r="E20" s="130" t="s">
        <v>7</v>
      </c>
      <c r="F20" s="130" t="s">
        <v>8</v>
      </c>
      <c r="G20" s="130" t="s">
        <v>9</v>
      </c>
      <c r="H20" s="130" t="s">
        <v>10</v>
      </c>
      <c r="I20" s="130" t="s">
        <v>11</v>
      </c>
      <c r="J20" s="130" t="s">
        <v>12</v>
      </c>
      <c r="K20" s="130" t="s">
        <v>13</v>
      </c>
      <c r="L20" s="130" t="s">
        <v>14</v>
      </c>
      <c r="M20" s="130" t="s">
        <v>15</v>
      </c>
      <c r="N20" s="202"/>
    </row>
    <row r="21" spans="1:14" ht="13.5" customHeight="1">
      <c r="A21" s="131" t="s">
        <v>274</v>
      </c>
      <c r="B21" s="133">
        <v>156.38</v>
      </c>
      <c r="C21" s="133">
        <v>132.874</v>
      </c>
      <c r="D21" s="133">
        <v>114.586</v>
      </c>
      <c r="E21" s="133">
        <v>124.64</v>
      </c>
      <c r="F21" s="133">
        <v>72.580000766352043</v>
      </c>
      <c r="G21" s="133">
        <v>15.304599389472878</v>
      </c>
      <c r="H21" s="133">
        <v>12.871080726292679</v>
      </c>
      <c r="I21" s="133">
        <v>13.498745785724969</v>
      </c>
      <c r="J21" s="133">
        <v>72.580010816159799</v>
      </c>
      <c r="K21" s="133">
        <v>107.7486853763218</v>
      </c>
      <c r="L21" s="133">
        <v>114.827</v>
      </c>
      <c r="M21" s="133">
        <v>102.325</v>
      </c>
      <c r="N21" s="134">
        <f>SUM(B21:M21)</f>
        <v>1040.2151228603241</v>
      </c>
    </row>
    <row r="22" spans="1:14">
      <c r="M22" s="136"/>
    </row>
    <row r="23" spans="1:14">
      <c r="A23" s="204" t="s">
        <v>283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</row>
    <row r="24" spans="1:14">
      <c r="A24" s="205" t="s">
        <v>270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</row>
    <row r="25" spans="1:14">
      <c r="A25" s="200" t="s">
        <v>271</v>
      </c>
      <c r="B25" s="201" t="s">
        <v>284</v>
      </c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3" t="s">
        <v>273</v>
      </c>
    </row>
    <row r="26" spans="1:14">
      <c r="A26" s="200"/>
      <c r="B26" s="130" t="s">
        <v>4</v>
      </c>
      <c r="C26" s="130" t="s">
        <v>5</v>
      </c>
      <c r="D26" s="130" t="s">
        <v>6</v>
      </c>
      <c r="E26" s="130" t="s">
        <v>7</v>
      </c>
      <c r="F26" s="130" t="s">
        <v>8</v>
      </c>
      <c r="G26" s="130" t="s">
        <v>9</v>
      </c>
      <c r="H26" s="130" t="s">
        <v>10</v>
      </c>
      <c r="I26" s="130" t="s">
        <v>11</v>
      </c>
      <c r="J26" s="130" t="s">
        <v>12</v>
      </c>
      <c r="K26" s="130" t="s">
        <v>13</v>
      </c>
      <c r="L26" s="130" t="s">
        <v>14</v>
      </c>
      <c r="M26" s="130" t="s">
        <v>15</v>
      </c>
      <c r="N26" s="203"/>
    </row>
    <row r="27" spans="1:14">
      <c r="A27" s="131" t="s">
        <v>274</v>
      </c>
      <c r="B27" s="137">
        <v>954</v>
      </c>
      <c r="C27" s="137">
        <v>1061</v>
      </c>
      <c r="D27" s="137">
        <v>993</v>
      </c>
      <c r="E27" s="137">
        <v>1001</v>
      </c>
      <c r="F27" s="137">
        <v>1047</v>
      </c>
      <c r="G27" s="137">
        <v>694</v>
      </c>
      <c r="H27" s="137">
        <v>710</v>
      </c>
      <c r="I27" s="138">
        <v>888</v>
      </c>
      <c r="J27" s="138">
        <v>885</v>
      </c>
      <c r="K27" s="138">
        <v>889</v>
      </c>
      <c r="L27" s="138">
        <v>1096</v>
      </c>
      <c r="M27" s="138">
        <v>939</v>
      </c>
      <c r="N27" s="139">
        <f t="shared" ref="N27" si="4">SUM(B27:M27)</f>
        <v>11157</v>
      </c>
    </row>
    <row r="28" spans="1:14">
      <c r="A28" s="199" t="s">
        <v>275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</row>
    <row r="29" spans="1:14">
      <c r="A29" s="200" t="s">
        <v>271</v>
      </c>
      <c r="B29" s="201" t="s">
        <v>284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3" t="s">
        <v>276</v>
      </c>
    </row>
    <row r="30" spans="1:14">
      <c r="A30" s="200"/>
      <c r="B30" s="130" t="s">
        <v>4</v>
      </c>
      <c r="C30" s="130" t="s">
        <v>5</v>
      </c>
      <c r="D30" s="130" t="s">
        <v>6</v>
      </c>
      <c r="E30" s="130" t="s">
        <v>7</v>
      </c>
      <c r="F30" s="130" t="s">
        <v>8</v>
      </c>
      <c r="G30" s="130" t="s">
        <v>9</v>
      </c>
      <c r="H30" s="130" t="s">
        <v>10</v>
      </c>
      <c r="I30" s="130" t="s">
        <v>11</v>
      </c>
      <c r="J30" s="130" t="s">
        <v>12</v>
      </c>
      <c r="K30" s="130" t="s">
        <v>13</v>
      </c>
      <c r="L30" s="130" t="s">
        <v>14</v>
      </c>
      <c r="M30" s="130" t="s">
        <v>15</v>
      </c>
      <c r="N30" s="203"/>
    </row>
    <row r="31" spans="1:14">
      <c r="A31" s="131" t="s">
        <v>274</v>
      </c>
      <c r="B31" s="138">
        <v>923</v>
      </c>
      <c r="C31" s="138">
        <v>1180</v>
      </c>
      <c r="D31" s="138">
        <v>896</v>
      </c>
      <c r="E31" s="138">
        <v>1004</v>
      </c>
      <c r="F31" s="138">
        <v>752</v>
      </c>
      <c r="G31" s="138">
        <v>624</v>
      </c>
      <c r="H31" s="138">
        <v>811</v>
      </c>
      <c r="I31" s="138">
        <v>783</v>
      </c>
      <c r="J31" s="138">
        <v>880</v>
      </c>
      <c r="K31" s="138">
        <v>879</v>
      </c>
      <c r="L31" s="138">
        <v>926</v>
      </c>
      <c r="M31" s="138">
        <v>864</v>
      </c>
      <c r="N31" s="139">
        <f t="shared" ref="N31" si="5">SUM(B31:M31)</f>
        <v>10522</v>
      </c>
    </row>
    <row r="32" spans="1:14">
      <c r="A32" s="199" t="s">
        <v>277</v>
      </c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</row>
    <row r="33" spans="1:14">
      <c r="A33" s="200" t="s">
        <v>271</v>
      </c>
      <c r="B33" s="201" t="s">
        <v>284</v>
      </c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2" t="s">
        <v>278</v>
      </c>
    </row>
    <row r="34" spans="1:14">
      <c r="A34" s="200"/>
      <c r="B34" s="130" t="s">
        <v>4</v>
      </c>
      <c r="C34" s="130" t="s">
        <v>5</v>
      </c>
      <c r="D34" s="130" t="s">
        <v>6</v>
      </c>
      <c r="E34" s="130" t="s">
        <v>7</v>
      </c>
      <c r="F34" s="130" t="s">
        <v>8</v>
      </c>
      <c r="G34" s="130" t="s">
        <v>9</v>
      </c>
      <c r="H34" s="130" t="s">
        <v>10</v>
      </c>
      <c r="I34" s="130" t="s">
        <v>11</v>
      </c>
      <c r="J34" s="130" t="s">
        <v>12</v>
      </c>
      <c r="K34" s="130" t="s">
        <v>13</v>
      </c>
      <c r="L34" s="130" t="s">
        <v>14</v>
      </c>
      <c r="M34" s="130" t="s">
        <v>15</v>
      </c>
      <c r="N34" s="202"/>
    </row>
    <row r="35" spans="1:14">
      <c r="A35" s="131" t="s">
        <v>274</v>
      </c>
      <c r="B35" s="138">
        <v>683</v>
      </c>
      <c r="C35" s="138">
        <v>836</v>
      </c>
      <c r="D35" s="138">
        <v>681</v>
      </c>
      <c r="E35" s="138">
        <v>837</v>
      </c>
      <c r="F35" s="138">
        <v>696</v>
      </c>
      <c r="G35" s="138">
        <v>720</v>
      </c>
      <c r="H35" s="138">
        <v>719</v>
      </c>
      <c r="I35" s="138">
        <v>825</v>
      </c>
      <c r="J35" s="138">
        <v>896</v>
      </c>
      <c r="K35" s="138">
        <v>709</v>
      </c>
      <c r="L35" s="138">
        <v>811</v>
      </c>
      <c r="M35" s="138">
        <v>634</v>
      </c>
      <c r="N35" s="139">
        <f t="shared" ref="N35" si="6">SUM(B35:M35)</f>
        <v>9047</v>
      </c>
    </row>
    <row r="36" spans="1:14">
      <c r="A36" s="199" t="s">
        <v>279</v>
      </c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</row>
    <row r="37" spans="1:14">
      <c r="A37" s="200" t="s">
        <v>271</v>
      </c>
      <c r="B37" s="201" t="s">
        <v>284</v>
      </c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2" t="s">
        <v>280</v>
      </c>
    </row>
    <row r="38" spans="1:14">
      <c r="A38" s="200"/>
      <c r="B38" s="130" t="s">
        <v>4</v>
      </c>
      <c r="C38" s="130" t="s">
        <v>5</v>
      </c>
      <c r="D38" s="130" t="s">
        <v>6</v>
      </c>
      <c r="E38" s="130" t="s">
        <v>7</v>
      </c>
      <c r="F38" s="130" t="s">
        <v>8</v>
      </c>
      <c r="G38" s="130" t="s">
        <v>9</v>
      </c>
      <c r="H38" s="130" t="s">
        <v>10</v>
      </c>
      <c r="I38" s="130" t="s">
        <v>11</v>
      </c>
      <c r="J38" s="130" t="s">
        <v>12</v>
      </c>
      <c r="K38" s="130" t="s">
        <v>13</v>
      </c>
      <c r="L38" s="130" t="s">
        <v>14</v>
      </c>
      <c r="M38" s="130" t="s">
        <v>15</v>
      </c>
      <c r="N38" s="202"/>
    </row>
    <row r="39" spans="1:14">
      <c r="A39" s="131" t="s">
        <v>274</v>
      </c>
      <c r="B39" s="138">
        <v>762</v>
      </c>
      <c r="C39" s="138">
        <v>709</v>
      </c>
      <c r="D39" s="138">
        <v>654</v>
      </c>
      <c r="E39" s="138">
        <v>771</v>
      </c>
      <c r="F39" s="137">
        <v>687</v>
      </c>
      <c r="G39" s="137">
        <v>744</v>
      </c>
      <c r="H39" s="137">
        <v>633</v>
      </c>
      <c r="I39" s="138">
        <v>681</v>
      </c>
      <c r="J39" s="138">
        <v>708</v>
      </c>
      <c r="K39" s="138">
        <v>658</v>
      </c>
      <c r="L39" s="138">
        <v>779</v>
      </c>
      <c r="M39" s="138">
        <v>705</v>
      </c>
      <c r="N39" s="139">
        <f t="shared" ref="N39" si="7">SUM(B39:M39)</f>
        <v>8491</v>
      </c>
    </row>
    <row r="40" spans="1:14">
      <c r="A40" s="199" t="s">
        <v>105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</row>
    <row r="41" spans="1:14">
      <c r="A41" s="200" t="s">
        <v>271</v>
      </c>
      <c r="B41" s="201" t="s">
        <v>285</v>
      </c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2" t="s">
        <v>282</v>
      </c>
    </row>
    <row r="42" spans="1:14">
      <c r="A42" s="200"/>
      <c r="B42" s="130" t="s">
        <v>4</v>
      </c>
      <c r="C42" s="130" t="s">
        <v>5</v>
      </c>
      <c r="D42" s="130" t="s">
        <v>6</v>
      </c>
      <c r="E42" s="130" t="s">
        <v>7</v>
      </c>
      <c r="F42" s="130" t="s">
        <v>8</v>
      </c>
      <c r="G42" s="130" t="s">
        <v>9</v>
      </c>
      <c r="H42" s="130" t="s">
        <v>10</v>
      </c>
      <c r="I42" s="130" t="s">
        <v>11</v>
      </c>
      <c r="J42" s="130" t="s">
        <v>12</v>
      </c>
      <c r="K42" s="130" t="s">
        <v>13</v>
      </c>
      <c r="L42" s="130" t="s">
        <v>14</v>
      </c>
      <c r="M42" s="130" t="s">
        <v>15</v>
      </c>
      <c r="N42" s="202"/>
    </row>
    <row r="43" spans="1:14">
      <c r="A43" s="131" t="s">
        <v>274</v>
      </c>
      <c r="B43" s="138">
        <v>824</v>
      </c>
      <c r="C43" s="138">
        <v>708</v>
      </c>
      <c r="D43" s="138">
        <v>764</v>
      </c>
      <c r="E43" s="138">
        <v>753</v>
      </c>
      <c r="F43" s="138">
        <v>741</v>
      </c>
      <c r="G43" s="138">
        <v>630</v>
      </c>
      <c r="H43" s="138">
        <v>620</v>
      </c>
      <c r="I43" s="138">
        <v>707</v>
      </c>
      <c r="J43" s="138">
        <v>698</v>
      </c>
      <c r="K43" s="138">
        <v>691</v>
      </c>
      <c r="L43" s="138">
        <v>704</v>
      </c>
      <c r="M43" s="138">
        <v>701</v>
      </c>
      <c r="N43" s="139">
        <f>SUM(B43:M43)</f>
        <v>8541</v>
      </c>
    </row>
    <row r="44" spans="1:14">
      <c r="A44" s="140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</row>
    <row r="45" spans="1:14">
      <c r="A45" s="198" t="s">
        <v>286</v>
      </c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</row>
  </sheetData>
  <mergeCells count="43">
    <mergeCell ref="A6:N6"/>
    <mergeCell ref="A1:N1"/>
    <mergeCell ref="A2:N2"/>
    <mergeCell ref="A3:A4"/>
    <mergeCell ref="B3:M3"/>
    <mergeCell ref="N3:N4"/>
    <mergeCell ref="A7:A8"/>
    <mergeCell ref="B7:M7"/>
    <mergeCell ref="N7:N8"/>
    <mergeCell ref="A10:N10"/>
    <mergeCell ref="A11:A12"/>
    <mergeCell ref="B11:M11"/>
    <mergeCell ref="N11:N12"/>
    <mergeCell ref="A28:N28"/>
    <mergeCell ref="A14:N14"/>
    <mergeCell ref="A15:A16"/>
    <mergeCell ref="B15:M15"/>
    <mergeCell ref="N15:N16"/>
    <mergeCell ref="A18:N18"/>
    <mergeCell ref="A19:A20"/>
    <mergeCell ref="B19:M19"/>
    <mergeCell ref="N19:N20"/>
    <mergeCell ref="A23:N23"/>
    <mergeCell ref="A24:N24"/>
    <mergeCell ref="A25:A26"/>
    <mergeCell ref="B25:M25"/>
    <mergeCell ref="N25:N26"/>
    <mergeCell ref="A29:A30"/>
    <mergeCell ref="B29:M29"/>
    <mergeCell ref="N29:N30"/>
    <mergeCell ref="A32:N32"/>
    <mergeCell ref="A33:A34"/>
    <mergeCell ref="B33:M33"/>
    <mergeCell ref="N33:N34"/>
    <mergeCell ref="A45:N45"/>
    <mergeCell ref="A36:N36"/>
    <mergeCell ref="A37:A38"/>
    <mergeCell ref="B37:M37"/>
    <mergeCell ref="N37:N38"/>
    <mergeCell ref="A40:N40"/>
    <mergeCell ref="A41:A42"/>
    <mergeCell ref="B41:M41"/>
    <mergeCell ref="N41:N42"/>
  </mergeCells>
  <pageMargins left="0.16" right="0.16" top="1.04" bottom="0.17" header="0.31496062992125984" footer="0.16"/>
  <pageSetup paperSize="9" scale="8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Фабричная дом № 6</vt:lpstr>
      <vt:lpstr>ремонт Фабричная 6</vt:lpstr>
      <vt:lpstr>статьи Фаб 6</vt:lpstr>
      <vt:lpstr>упр Фабр 6</vt:lpstr>
      <vt:lpstr>снятие за недопоставку услуг</vt:lpstr>
      <vt:lpstr>ресурсы дом № 6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дты</dc:creator>
  <cp:lastModifiedBy>ekonomist</cp:lastModifiedBy>
  <cp:lastPrinted>2016-03-09T11:28:37Z</cp:lastPrinted>
  <dcterms:created xsi:type="dcterms:W3CDTF">2015-03-21T20:36:44Z</dcterms:created>
  <dcterms:modified xsi:type="dcterms:W3CDTF">2016-03-10T11:03:52Z</dcterms:modified>
</cp:coreProperties>
</file>